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_APPALTIAMO\07_Provveditorati Amministrazioni Penitenziarie\FI_Amministrazione Penitenziara Toscana e Umbria\01_PEF\"/>
    </mc:Choice>
  </mc:AlternateContent>
  <xr:revisionPtr revIDLastSave="0" documentId="13_ncr:1_{5FDDFC33-FFB3-4E9A-B61B-6707F798ED99}" xr6:coauthVersionLast="47" xr6:coauthVersionMax="47" xr10:uidLastSave="{00000000-0000-0000-0000-000000000000}"/>
  <bookViews>
    <workbookView xWindow="-20617" yWindow="-98" windowWidth="20715" windowHeight="13155" tabRatio="486" xr2:uid="{00000000-000D-0000-FFFF-FFFF00000000}"/>
  </bookViews>
  <sheets>
    <sheet name="Arezzo" sheetId="24" r:id="rId1"/>
    <sheet name="Firenze Sollicciano" sheetId="16" r:id="rId2"/>
    <sheet name="Firenze Gozzini" sheetId="47" r:id="rId3"/>
    <sheet name="Prato" sheetId="48" r:id="rId4"/>
    <sheet name="Pistoia" sheetId="49" r:id="rId5"/>
    <sheet name="Lotto 1 aggregato" sheetId="35" r:id="rId6"/>
    <sheet name="Livorno" sheetId="28" r:id="rId7"/>
    <sheet name="Gorgona sez. dist." sheetId="4" r:id="rId8"/>
    <sheet name="Lucca" sheetId="21" r:id="rId9"/>
    <sheet name="Massa" sheetId="50" r:id="rId10"/>
    <sheet name="Massa Marittima" sheetId="51" r:id="rId11"/>
    <sheet name="Grosseto" sheetId="52" r:id="rId12"/>
    <sheet name="Lotto 2 aggregato" sheetId="36" r:id="rId13"/>
    <sheet name="Pisa" sheetId="26" r:id="rId14"/>
    <sheet name="Porto Azzurro" sheetId="27" r:id="rId15"/>
    <sheet name="Lotto 3 aggregato" sheetId="38" r:id="rId16"/>
    <sheet name="Siena" sheetId="39" r:id="rId17"/>
    <sheet name="Volterra" sheetId="40" r:id="rId18"/>
    <sheet name="San Gimignano" sheetId="41" r:id="rId19"/>
    <sheet name="Lotto 4 aggregato" sheetId="42" r:id="rId20"/>
    <sheet name="Perugia" sheetId="43" r:id="rId21"/>
    <sheet name="Orvieto" sheetId="44" r:id="rId22"/>
    <sheet name="Terni" sheetId="45" r:id="rId23"/>
    <sheet name="Spoleto" sheetId="53" r:id="rId24"/>
    <sheet name="Lotto 5 aggregato" sheetId="46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50" l="1"/>
  <c r="C13" i="47"/>
  <c r="C11" i="49"/>
  <c r="L11" i="49" s="1"/>
  <c r="C11" i="47"/>
  <c r="K11" i="47" s="1"/>
  <c r="M11" i="49"/>
  <c r="C11" i="48"/>
  <c r="C11" i="46"/>
  <c r="C12" i="46"/>
  <c r="J12" i="46" s="1"/>
  <c r="C13" i="46"/>
  <c r="D13" i="46" s="1"/>
  <c r="E13" i="46" s="1"/>
  <c r="F13" i="46" s="1"/>
  <c r="G13" i="46" s="1"/>
  <c r="H13" i="46" s="1"/>
  <c r="I13" i="46" s="1"/>
  <c r="J13" i="46" s="1"/>
  <c r="K13" i="46" s="1"/>
  <c r="L13" i="46" s="1"/>
  <c r="M13" i="46" s="1"/>
  <c r="N13" i="46" s="1"/>
  <c r="C14" i="46"/>
  <c r="C15" i="46"/>
  <c r="C16" i="46"/>
  <c r="C17" i="46"/>
  <c r="C18" i="46"/>
  <c r="C19" i="46"/>
  <c r="C7" i="46"/>
  <c r="C6" i="46"/>
  <c r="C11" i="53"/>
  <c r="E70" i="53"/>
  <c r="E68" i="53"/>
  <c r="F65" i="53"/>
  <c r="F63" i="53"/>
  <c r="F68" i="53" s="1"/>
  <c r="E48" i="53"/>
  <c r="E46" i="53"/>
  <c r="E42" i="53"/>
  <c r="D26" i="53"/>
  <c r="E26" i="53" s="1"/>
  <c r="D19" i="53"/>
  <c r="E19" i="53" s="1"/>
  <c r="F19" i="53" s="1"/>
  <c r="G19" i="53" s="1"/>
  <c r="N15" i="53"/>
  <c r="M15" i="53"/>
  <c r="L15" i="53"/>
  <c r="K15" i="53"/>
  <c r="J15" i="53"/>
  <c r="I15" i="53"/>
  <c r="H15" i="53"/>
  <c r="G15" i="53"/>
  <c r="F15" i="53"/>
  <c r="E15" i="53"/>
  <c r="D15" i="53"/>
  <c r="O15" i="53" s="1"/>
  <c r="D13" i="53"/>
  <c r="N12" i="53"/>
  <c r="M12" i="53"/>
  <c r="L12" i="53"/>
  <c r="K12" i="53"/>
  <c r="J12" i="53"/>
  <c r="I12" i="53"/>
  <c r="H12" i="53"/>
  <c r="G12" i="53"/>
  <c r="F12" i="53"/>
  <c r="E12" i="53"/>
  <c r="D12" i="53"/>
  <c r="L11" i="53"/>
  <c r="C9" i="53"/>
  <c r="C16" i="53" s="1"/>
  <c r="N7" i="53"/>
  <c r="M7" i="53"/>
  <c r="L7" i="53"/>
  <c r="K7" i="53"/>
  <c r="J7" i="53"/>
  <c r="I7" i="53"/>
  <c r="H7" i="53"/>
  <c r="G7" i="53"/>
  <c r="F7" i="53"/>
  <c r="E7" i="53"/>
  <c r="E9" i="53" s="1"/>
  <c r="D7" i="53"/>
  <c r="N6" i="53"/>
  <c r="M6" i="53"/>
  <c r="M9" i="53" s="1"/>
  <c r="L6" i="53"/>
  <c r="L9" i="53" s="1"/>
  <c r="K6" i="53"/>
  <c r="J6" i="53"/>
  <c r="I6" i="53"/>
  <c r="I9" i="53" s="1"/>
  <c r="H6" i="53"/>
  <c r="H9" i="53" s="1"/>
  <c r="G6" i="53"/>
  <c r="F6" i="53"/>
  <c r="E6" i="53"/>
  <c r="D6" i="53"/>
  <c r="C11" i="45"/>
  <c r="C11" i="43"/>
  <c r="C11" i="40"/>
  <c r="C11" i="39"/>
  <c r="C12" i="38"/>
  <c r="C13" i="38"/>
  <c r="C14" i="38"/>
  <c r="C15" i="38"/>
  <c r="C16" i="38"/>
  <c r="C17" i="38"/>
  <c r="C18" i="38"/>
  <c r="C19" i="38"/>
  <c r="C11" i="38"/>
  <c r="C7" i="38"/>
  <c r="C6" i="38"/>
  <c r="C11" i="26"/>
  <c r="C12" i="36"/>
  <c r="C13" i="36"/>
  <c r="C14" i="36"/>
  <c r="C15" i="36"/>
  <c r="C16" i="36"/>
  <c r="C17" i="36"/>
  <c r="C18" i="36"/>
  <c r="C19" i="36"/>
  <c r="C11" i="36"/>
  <c r="C7" i="36"/>
  <c r="C6" i="36"/>
  <c r="E70" i="52"/>
  <c r="F68" i="52"/>
  <c r="E68" i="52"/>
  <c r="F65" i="52"/>
  <c r="F63" i="52"/>
  <c r="E48" i="52"/>
  <c r="E46" i="52"/>
  <c r="E42" i="52"/>
  <c r="D26" i="52"/>
  <c r="E26" i="52" s="1"/>
  <c r="D19" i="52"/>
  <c r="E19" i="52" s="1"/>
  <c r="N15" i="52"/>
  <c r="M15" i="52"/>
  <c r="L15" i="52"/>
  <c r="K15" i="52"/>
  <c r="J15" i="52"/>
  <c r="I15" i="52"/>
  <c r="H15" i="52"/>
  <c r="G15" i="52"/>
  <c r="F15" i="52"/>
  <c r="E15" i="52"/>
  <c r="D15" i="52"/>
  <c r="D13" i="52"/>
  <c r="E13" i="52" s="1"/>
  <c r="N12" i="52"/>
  <c r="M12" i="52"/>
  <c r="L12" i="52"/>
  <c r="K12" i="52"/>
  <c r="J12" i="52"/>
  <c r="I12" i="52"/>
  <c r="H12" i="52"/>
  <c r="G12" i="52"/>
  <c r="F12" i="52"/>
  <c r="E12" i="52"/>
  <c r="D12" i="52"/>
  <c r="C11" i="52"/>
  <c r="K11" i="52" s="1"/>
  <c r="C9" i="52"/>
  <c r="C17" i="52" s="1"/>
  <c r="N7" i="52"/>
  <c r="M7" i="52"/>
  <c r="L7" i="52"/>
  <c r="K7" i="52"/>
  <c r="J7" i="52"/>
  <c r="I7" i="52"/>
  <c r="I9" i="52" s="1"/>
  <c r="H7" i="52"/>
  <c r="G7" i="52"/>
  <c r="O7" i="52" s="1"/>
  <c r="F7" i="52"/>
  <c r="E7" i="52"/>
  <c r="E9" i="52" s="1"/>
  <c r="D7" i="52"/>
  <c r="N6" i="52"/>
  <c r="M6" i="52"/>
  <c r="M9" i="52" s="1"/>
  <c r="L6" i="52"/>
  <c r="K6" i="52"/>
  <c r="K9" i="52" s="1"/>
  <c r="J6" i="52"/>
  <c r="I6" i="52"/>
  <c r="H6" i="52"/>
  <c r="H9" i="52" s="1"/>
  <c r="G6" i="52"/>
  <c r="F6" i="52"/>
  <c r="E6" i="52"/>
  <c r="D6" i="52"/>
  <c r="C11" i="51"/>
  <c r="E70" i="51"/>
  <c r="E68" i="51"/>
  <c r="F65" i="51"/>
  <c r="F63" i="51"/>
  <c r="F68" i="51" s="1"/>
  <c r="E48" i="51"/>
  <c r="E46" i="51"/>
  <c r="E42" i="51"/>
  <c r="D26" i="51"/>
  <c r="E26" i="51" s="1"/>
  <c r="D19" i="51"/>
  <c r="E19" i="51" s="1"/>
  <c r="F19" i="51" s="1"/>
  <c r="G19" i="51" s="1"/>
  <c r="N15" i="51"/>
  <c r="M15" i="51"/>
  <c r="L15" i="51"/>
  <c r="K15" i="51"/>
  <c r="J15" i="51"/>
  <c r="I15" i="51"/>
  <c r="H15" i="51"/>
  <c r="G15" i="51"/>
  <c r="F15" i="51"/>
  <c r="E15" i="51"/>
  <c r="D15" i="51"/>
  <c r="D13" i="51"/>
  <c r="N12" i="51"/>
  <c r="M12" i="51"/>
  <c r="L12" i="51"/>
  <c r="K12" i="51"/>
  <c r="J12" i="51"/>
  <c r="I12" i="51"/>
  <c r="H12" i="51"/>
  <c r="G12" i="51"/>
  <c r="F12" i="51"/>
  <c r="E12" i="51"/>
  <c r="D12" i="51"/>
  <c r="L11" i="51"/>
  <c r="C9" i="51"/>
  <c r="C16" i="51" s="1"/>
  <c r="N7" i="51"/>
  <c r="M7" i="51"/>
  <c r="L7" i="51"/>
  <c r="K7" i="51"/>
  <c r="J7" i="51"/>
  <c r="I7" i="51"/>
  <c r="I9" i="51" s="1"/>
  <c r="H7" i="51"/>
  <c r="G7" i="51"/>
  <c r="F7" i="51"/>
  <c r="E7" i="51"/>
  <c r="D7" i="51"/>
  <c r="O7" i="51" s="1"/>
  <c r="N6" i="51"/>
  <c r="N9" i="51" s="1"/>
  <c r="M6" i="51"/>
  <c r="M9" i="51" s="1"/>
  <c r="L6" i="51"/>
  <c r="K6" i="51"/>
  <c r="K9" i="51" s="1"/>
  <c r="J6" i="51"/>
  <c r="J9" i="51" s="1"/>
  <c r="I6" i="51"/>
  <c r="H6" i="51"/>
  <c r="G6" i="51"/>
  <c r="F6" i="51"/>
  <c r="F9" i="51" s="1"/>
  <c r="E6" i="51"/>
  <c r="E9" i="51" s="1"/>
  <c r="D6" i="51"/>
  <c r="C16" i="50"/>
  <c r="E70" i="50"/>
  <c r="E68" i="50"/>
  <c r="F65" i="50"/>
  <c r="F63" i="50"/>
  <c r="F68" i="50" s="1"/>
  <c r="E48" i="50"/>
  <c r="E46" i="50"/>
  <c r="E42" i="50"/>
  <c r="D26" i="50"/>
  <c r="E26" i="50" s="1"/>
  <c r="D19" i="50"/>
  <c r="E19" i="50" s="1"/>
  <c r="F19" i="50" s="1"/>
  <c r="G19" i="50" s="1"/>
  <c r="N15" i="50"/>
  <c r="M15" i="50"/>
  <c r="L15" i="50"/>
  <c r="K15" i="50"/>
  <c r="J15" i="50"/>
  <c r="I15" i="50"/>
  <c r="H15" i="50"/>
  <c r="G15" i="50"/>
  <c r="F15" i="50"/>
  <c r="E15" i="50"/>
  <c r="D15" i="50"/>
  <c r="D13" i="50"/>
  <c r="N12" i="50"/>
  <c r="M12" i="50"/>
  <c r="L12" i="50"/>
  <c r="K12" i="50"/>
  <c r="J12" i="50"/>
  <c r="I12" i="50"/>
  <c r="H12" i="50"/>
  <c r="G12" i="50"/>
  <c r="F12" i="50"/>
  <c r="E12" i="50"/>
  <c r="D12" i="50"/>
  <c r="N11" i="50"/>
  <c r="G11" i="50"/>
  <c r="L11" i="50"/>
  <c r="C9" i="50"/>
  <c r="N7" i="50"/>
  <c r="M7" i="50"/>
  <c r="L7" i="50"/>
  <c r="K7" i="50"/>
  <c r="K9" i="50" s="1"/>
  <c r="J7" i="50"/>
  <c r="I7" i="50"/>
  <c r="H7" i="50"/>
  <c r="G7" i="50"/>
  <c r="F7" i="50"/>
  <c r="E7" i="50"/>
  <c r="D7" i="50"/>
  <c r="O7" i="50" s="1"/>
  <c r="N6" i="50"/>
  <c r="N9" i="50" s="1"/>
  <c r="M6" i="50"/>
  <c r="L6" i="50"/>
  <c r="K6" i="50"/>
  <c r="J6" i="50"/>
  <c r="J9" i="50" s="1"/>
  <c r="I6" i="50"/>
  <c r="H6" i="50"/>
  <c r="G6" i="50"/>
  <c r="F6" i="50"/>
  <c r="F9" i="50" s="1"/>
  <c r="E6" i="50"/>
  <c r="D6" i="50"/>
  <c r="O6" i="50" s="1"/>
  <c r="C11" i="21"/>
  <c r="C11" i="4"/>
  <c r="C11" i="28"/>
  <c r="C12" i="35"/>
  <c r="C13" i="35"/>
  <c r="C14" i="35"/>
  <c r="C15" i="35"/>
  <c r="C16" i="35"/>
  <c r="C17" i="35"/>
  <c r="C18" i="35"/>
  <c r="C19" i="35"/>
  <c r="C7" i="35"/>
  <c r="C6" i="35"/>
  <c r="E19" i="24"/>
  <c r="F19" i="24"/>
  <c r="G19" i="24" s="1"/>
  <c r="H19" i="24" s="1"/>
  <c r="I19" i="24" s="1"/>
  <c r="J19" i="24" s="1"/>
  <c r="K19" i="24" s="1"/>
  <c r="L19" i="24" s="1"/>
  <c r="M19" i="24" s="1"/>
  <c r="N19" i="24" s="1"/>
  <c r="D19" i="24"/>
  <c r="E70" i="49"/>
  <c r="E68" i="49"/>
  <c r="F65" i="49"/>
  <c r="F63" i="49"/>
  <c r="F68" i="49" s="1"/>
  <c r="E48" i="49"/>
  <c r="E46" i="49"/>
  <c r="E42" i="49"/>
  <c r="D26" i="49"/>
  <c r="E26" i="49" s="1"/>
  <c r="N19" i="49"/>
  <c r="M19" i="49"/>
  <c r="L19" i="49"/>
  <c r="K19" i="49"/>
  <c r="J19" i="49"/>
  <c r="I19" i="49"/>
  <c r="H19" i="49"/>
  <c r="G19" i="49"/>
  <c r="E71" i="49" s="1"/>
  <c r="E72" i="49" s="1"/>
  <c r="F72" i="49" s="1"/>
  <c r="F19" i="49"/>
  <c r="E19" i="49"/>
  <c r="D19" i="49"/>
  <c r="N15" i="49"/>
  <c r="M15" i="49"/>
  <c r="L15" i="49"/>
  <c r="K15" i="49"/>
  <c r="J15" i="49"/>
  <c r="I15" i="49"/>
  <c r="H15" i="49"/>
  <c r="G15" i="49"/>
  <c r="F15" i="49"/>
  <c r="E15" i="49"/>
  <c r="D15" i="49"/>
  <c r="D13" i="49"/>
  <c r="N12" i="49"/>
  <c r="M12" i="49"/>
  <c r="L12" i="49"/>
  <c r="K12" i="49"/>
  <c r="J12" i="49"/>
  <c r="I12" i="49"/>
  <c r="H12" i="49"/>
  <c r="G12" i="49"/>
  <c r="F12" i="49"/>
  <c r="E12" i="49"/>
  <c r="D12" i="49"/>
  <c r="N11" i="49"/>
  <c r="I11" i="49"/>
  <c r="K9" i="49"/>
  <c r="C9" i="49"/>
  <c r="C16" i="49" s="1"/>
  <c r="N7" i="49"/>
  <c r="M7" i="49"/>
  <c r="L7" i="49"/>
  <c r="K7" i="49"/>
  <c r="J7" i="49"/>
  <c r="I7" i="49"/>
  <c r="H7" i="49"/>
  <c r="G7" i="49"/>
  <c r="G9" i="49" s="1"/>
  <c r="A19" i="49" s="1"/>
  <c r="F7" i="49"/>
  <c r="E7" i="49"/>
  <c r="D7" i="49"/>
  <c r="N6" i="49"/>
  <c r="M6" i="49"/>
  <c r="L6" i="49"/>
  <c r="L9" i="49" s="1"/>
  <c r="K6" i="49"/>
  <c r="J6" i="49"/>
  <c r="J9" i="49" s="1"/>
  <c r="I6" i="49"/>
  <c r="H6" i="49"/>
  <c r="H9" i="49" s="1"/>
  <c r="G6" i="49"/>
  <c r="F6" i="49"/>
  <c r="E6" i="49"/>
  <c r="D6" i="49"/>
  <c r="E70" i="48"/>
  <c r="E68" i="48"/>
  <c r="F65" i="48"/>
  <c r="F63" i="48"/>
  <c r="F68" i="48" s="1"/>
  <c r="E48" i="48"/>
  <c r="E46" i="48"/>
  <c r="E42" i="48"/>
  <c r="D26" i="48"/>
  <c r="E26" i="48" s="1"/>
  <c r="N19" i="48"/>
  <c r="M19" i="48"/>
  <c r="L19" i="48"/>
  <c r="K19" i="48"/>
  <c r="J19" i="48"/>
  <c r="I19" i="48"/>
  <c r="H19" i="48"/>
  <c r="G19" i="48"/>
  <c r="E71" i="48" s="1"/>
  <c r="E72" i="48" s="1"/>
  <c r="F72" i="48" s="1"/>
  <c r="F19" i="48"/>
  <c r="E19" i="48"/>
  <c r="D19" i="48"/>
  <c r="O19" i="48" s="1"/>
  <c r="N15" i="48"/>
  <c r="M15" i="48"/>
  <c r="L15" i="48"/>
  <c r="K15" i="48"/>
  <c r="J15" i="48"/>
  <c r="I15" i="48"/>
  <c r="H15" i="48"/>
  <c r="G15" i="48"/>
  <c r="F15" i="48"/>
  <c r="E15" i="48"/>
  <c r="D15" i="48"/>
  <c r="D13" i="48"/>
  <c r="N12" i="48"/>
  <c r="M12" i="48"/>
  <c r="L12" i="48"/>
  <c r="K12" i="48"/>
  <c r="J12" i="48"/>
  <c r="I12" i="48"/>
  <c r="H12" i="48"/>
  <c r="G12" i="48"/>
  <c r="F12" i="48"/>
  <c r="E12" i="48"/>
  <c r="D12" i="48"/>
  <c r="L11" i="48"/>
  <c r="C9" i="48"/>
  <c r="C16" i="48" s="1"/>
  <c r="N7" i="48"/>
  <c r="M7" i="48"/>
  <c r="L7" i="48"/>
  <c r="K7" i="48"/>
  <c r="J7" i="48"/>
  <c r="I7" i="48"/>
  <c r="I9" i="48" s="1"/>
  <c r="H7" i="48"/>
  <c r="G7" i="48"/>
  <c r="F7" i="48"/>
  <c r="E7" i="48"/>
  <c r="E9" i="48" s="1"/>
  <c r="D7" i="48"/>
  <c r="N6" i="48"/>
  <c r="M6" i="48"/>
  <c r="L6" i="48"/>
  <c r="L9" i="48" s="1"/>
  <c r="K6" i="48"/>
  <c r="J6" i="48"/>
  <c r="I6" i="48"/>
  <c r="H6" i="48"/>
  <c r="H9" i="48" s="1"/>
  <c r="G6" i="48"/>
  <c r="F6" i="48"/>
  <c r="E6" i="48"/>
  <c r="D6" i="48"/>
  <c r="E70" i="47"/>
  <c r="E68" i="47"/>
  <c r="F65" i="47"/>
  <c r="F63" i="47"/>
  <c r="F68" i="47" s="1"/>
  <c r="E48" i="47"/>
  <c r="E46" i="47"/>
  <c r="E42" i="47"/>
  <c r="G26" i="47"/>
  <c r="F26" i="47"/>
  <c r="E26" i="47"/>
  <c r="D26" i="47"/>
  <c r="N19" i="47"/>
  <c r="M19" i="47"/>
  <c r="L19" i="47"/>
  <c r="K19" i="47"/>
  <c r="J19" i="47"/>
  <c r="I19" i="47"/>
  <c r="H19" i="47"/>
  <c r="G19" i="47"/>
  <c r="E71" i="47" s="1"/>
  <c r="E72" i="47" s="1"/>
  <c r="F72" i="47" s="1"/>
  <c r="F19" i="47"/>
  <c r="E19" i="47"/>
  <c r="D19" i="47"/>
  <c r="O19" i="47" s="1"/>
  <c r="N15" i="47"/>
  <c r="M15" i="47"/>
  <c r="L15" i="47"/>
  <c r="K15" i="47"/>
  <c r="J15" i="47"/>
  <c r="I15" i="47"/>
  <c r="H15" i="47"/>
  <c r="G15" i="47"/>
  <c r="F15" i="47"/>
  <c r="E15" i="47"/>
  <c r="D15" i="47"/>
  <c r="D13" i="47"/>
  <c r="N12" i="47"/>
  <c r="M12" i="47"/>
  <c r="L12" i="47"/>
  <c r="K12" i="47"/>
  <c r="J12" i="47"/>
  <c r="I12" i="47"/>
  <c r="H12" i="47"/>
  <c r="G12" i="47"/>
  <c r="F12" i="47"/>
  <c r="E12" i="47"/>
  <c r="D12" i="47"/>
  <c r="C9" i="47"/>
  <c r="C16" i="47" s="1"/>
  <c r="N7" i="47"/>
  <c r="M7" i="47"/>
  <c r="L7" i="47"/>
  <c r="K7" i="47"/>
  <c r="J7" i="47"/>
  <c r="I7" i="47"/>
  <c r="H7" i="47"/>
  <c r="G7" i="47"/>
  <c r="F7" i="47"/>
  <c r="E7" i="47"/>
  <c r="D7" i="47"/>
  <c r="O7" i="47" s="1"/>
  <c r="N6" i="47"/>
  <c r="M6" i="47"/>
  <c r="L6" i="47"/>
  <c r="K6" i="47"/>
  <c r="K9" i="47" s="1"/>
  <c r="J6" i="47"/>
  <c r="I6" i="47"/>
  <c r="H6" i="47"/>
  <c r="G6" i="47"/>
  <c r="G9" i="47" s="1"/>
  <c r="F6" i="47"/>
  <c r="E6" i="47"/>
  <c r="D6" i="47"/>
  <c r="C11" i="16"/>
  <c r="C11" i="24"/>
  <c r="C11" i="44"/>
  <c r="C11" i="41"/>
  <c r="K11" i="41" s="1"/>
  <c r="K11" i="40"/>
  <c r="C11" i="27"/>
  <c r="J15" i="46"/>
  <c r="N7" i="46"/>
  <c r="E70" i="46"/>
  <c r="E68" i="46"/>
  <c r="F65" i="46"/>
  <c r="F63" i="46"/>
  <c r="F68" i="46" s="1"/>
  <c r="E48" i="46"/>
  <c r="E46" i="46"/>
  <c r="E42" i="46"/>
  <c r="D26" i="46"/>
  <c r="E26" i="46" s="1"/>
  <c r="E70" i="45"/>
  <c r="E68" i="45"/>
  <c r="F65" i="45"/>
  <c r="F63" i="45"/>
  <c r="F68" i="45" s="1"/>
  <c r="E48" i="45"/>
  <c r="E46" i="45"/>
  <c r="E42" i="45"/>
  <c r="D26" i="45"/>
  <c r="E26" i="45" s="1"/>
  <c r="D19" i="45"/>
  <c r="N15" i="45"/>
  <c r="M15" i="45"/>
  <c r="L15" i="45"/>
  <c r="K15" i="45"/>
  <c r="J15" i="45"/>
  <c r="I15" i="45"/>
  <c r="H15" i="45"/>
  <c r="G15" i="45"/>
  <c r="F15" i="45"/>
  <c r="E15" i="45"/>
  <c r="D15" i="45"/>
  <c r="D13" i="45"/>
  <c r="N12" i="45"/>
  <c r="M12" i="45"/>
  <c r="L12" i="45"/>
  <c r="K12" i="45"/>
  <c r="J12" i="45"/>
  <c r="I12" i="45"/>
  <c r="H12" i="45"/>
  <c r="G12" i="45"/>
  <c r="F12" i="45"/>
  <c r="E12" i="45"/>
  <c r="D12" i="45"/>
  <c r="N7" i="45"/>
  <c r="M7" i="45"/>
  <c r="L7" i="45"/>
  <c r="K7" i="45"/>
  <c r="J7" i="45"/>
  <c r="I7" i="45"/>
  <c r="H7" i="45"/>
  <c r="G7" i="45"/>
  <c r="F7" i="45"/>
  <c r="E7" i="45"/>
  <c r="D7" i="45"/>
  <c r="K6" i="45"/>
  <c r="K9" i="45" s="1"/>
  <c r="E70" i="44"/>
  <c r="E68" i="44"/>
  <c r="F65" i="44"/>
  <c r="F63" i="44"/>
  <c r="F68" i="44" s="1"/>
  <c r="E48" i="44"/>
  <c r="E46" i="44"/>
  <c r="E42" i="44"/>
  <c r="D26" i="44"/>
  <c r="E26" i="44" s="1"/>
  <c r="D19" i="44"/>
  <c r="E19" i="44" s="1"/>
  <c r="F19" i="44" s="1"/>
  <c r="G19" i="44" s="1"/>
  <c r="N15" i="44"/>
  <c r="M15" i="44"/>
  <c r="L15" i="44"/>
  <c r="K15" i="44"/>
  <c r="J15" i="44"/>
  <c r="I15" i="44"/>
  <c r="H15" i="44"/>
  <c r="G15" i="44"/>
  <c r="F15" i="44"/>
  <c r="E15" i="44"/>
  <c r="D15" i="44"/>
  <c r="D13" i="44"/>
  <c r="N12" i="44"/>
  <c r="M12" i="44"/>
  <c r="L12" i="44"/>
  <c r="K12" i="44"/>
  <c r="J12" i="44"/>
  <c r="I12" i="44"/>
  <c r="H12" i="44"/>
  <c r="G12" i="44"/>
  <c r="F12" i="44"/>
  <c r="E12" i="44"/>
  <c r="D12" i="44"/>
  <c r="N7" i="44"/>
  <c r="M7" i="44"/>
  <c r="L7" i="44"/>
  <c r="K7" i="44"/>
  <c r="J7" i="44"/>
  <c r="I7" i="44"/>
  <c r="H7" i="44"/>
  <c r="G7" i="44"/>
  <c r="F7" i="44"/>
  <c r="E7" i="44"/>
  <c r="D7" i="44"/>
  <c r="K6" i="44"/>
  <c r="K9" i="44" s="1"/>
  <c r="E70" i="43"/>
  <c r="E68" i="43"/>
  <c r="F65" i="43"/>
  <c r="F63" i="43"/>
  <c r="F68" i="43" s="1"/>
  <c r="E48" i="43"/>
  <c r="E46" i="43"/>
  <c r="E42" i="43"/>
  <c r="D26" i="43"/>
  <c r="E26" i="43" s="1"/>
  <c r="D19" i="43"/>
  <c r="N15" i="43"/>
  <c r="M15" i="43"/>
  <c r="L15" i="43"/>
  <c r="K15" i="43"/>
  <c r="J15" i="43"/>
  <c r="I15" i="43"/>
  <c r="H15" i="43"/>
  <c r="G15" i="43"/>
  <c r="F15" i="43"/>
  <c r="E15" i="43"/>
  <c r="D15" i="43"/>
  <c r="D13" i="43"/>
  <c r="N12" i="43"/>
  <c r="M12" i="43"/>
  <c r="L12" i="43"/>
  <c r="K12" i="43"/>
  <c r="J12" i="43"/>
  <c r="I12" i="43"/>
  <c r="H12" i="43"/>
  <c r="G12" i="43"/>
  <c r="F12" i="43"/>
  <c r="E12" i="43"/>
  <c r="D12" i="43"/>
  <c r="N7" i="43"/>
  <c r="M7" i="43"/>
  <c r="L7" i="43"/>
  <c r="K7" i="43"/>
  <c r="J7" i="43"/>
  <c r="I7" i="43"/>
  <c r="H7" i="43"/>
  <c r="G7" i="43"/>
  <c r="F7" i="43"/>
  <c r="E7" i="43"/>
  <c r="D7" i="43"/>
  <c r="L6" i="43"/>
  <c r="L9" i="43" s="1"/>
  <c r="K6" i="43"/>
  <c r="K9" i="43" s="1"/>
  <c r="C12" i="42"/>
  <c r="J12" i="42" s="1"/>
  <c r="C13" i="42"/>
  <c r="D13" i="42" s="1"/>
  <c r="C15" i="42"/>
  <c r="J15" i="42" s="1"/>
  <c r="C19" i="42"/>
  <c r="C7" i="42"/>
  <c r="I7" i="42" s="1"/>
  <c r="C6" i="42"/>
  <c r="N6" i="42" s="1"/>
  <c r="H6" i="39"/>
  <c r="E70" i="42"/>
  <c r="E68" i="42"/>
  <c r="F65" i="42"/>
  <c r="F63" i="42"/>
  <c r="F68" i="42" s="1"/>
  <c r="E48" i="42"/>
  <c r="E46" i="42"/>
  <c r="E42" i="42"/>
  <c r="D26" i="42"/>
  <c r="E26" i="42" s="1"/>
  <c r="E70" i="41"/>
  <c r="E68" i="41"/>
  <c r="F65" i="41"/>
  <c r="F63" i="41"/>
  <c r="F68" i="41" s="1"/>
  <c r="E48" i="41"/>
  <c r="E46" i="41"/>
  <c r="E42" i="41"/>
  <c r="D26" i="41"/>
  <c r="E26" i="41" s="1"/>
  <c r="D19" i="41"/>
  <c r="N15" i="41"/>
  <c r="M15" i="41"/>
  <c r="L15" i="41"/>
  <c r="K15" i="41"/>
  <c r="J15" i="41"/>
  <c r="I15" i="41"/>
  <c r="H15" i="41"/>
  <c r="G15" i="41"/>
  <c r="F15" i="41"/>
  <c r="E15" i="41"/>
  <c r="D15" i="41"/>
  <c r="D13" i="41"/>
  <c r="N12" i="41"/>
  <c r="M12" i="41"/>
  <c r="L12" i="41"/>
  <c r="K12" i="41"/>
  <c r="J12" i="41"/>
  <c r="I12" i="41"/>
  <c r="H12" i="41"/>
  <c r="G12" i="41"/>
  <c r="F12" i="41"/>
  <c r="E12" i="41"/>
  <c r="D12" i="41"/>
  <c r="C9" i="41"/>
  <c r="C16" i="41" s="1"/>
  <c r="N7" i="41"/>
  <c r="M7" i="41"/>
  <c r="L7" i="41"/>
  <c r="K7" i="41"/>
  <c r="J7" i="41"/>
  <c r="I7" i="41"/>
  <c r="H7" i="41"/>
  <c r="H9" i="41" s="1"/>
  <c r="G7" i="41"/>
  <c r="F7" i="41"/>
  <c r="E7" i="41"/>
  <c r="D7" i="41"/>
  <c r="N6" i="41"/>
  <c r="M6" i="41"/>
  <c r="L6" i="41"/>
  <c r="L9" i="41" s="1"/>
  <c r="K6" i="41"/>
  <c r="J6" i="41"/>
  <c r="J9" i="41" s="1"/>
  <c r="I6" i="41"/>
  <c r="H6" i="41"/>
  <c r="G6" i="41"/>
  <c r="F6" i="41"/>
  <c r="E6" i="41"/>
  <c r="D6" i="41"/>
  <c r="D9" i="41" s="1"/>
  <c r="E70" i="40"/>
  <c r="E68" i="40"/>
  <c r="F65" i="40"/>
  <c r="F63" i="40"/>
  <c r="F68" i="40" s="1"/>
  <c r="E48" i="40"/>
  <c r="E46" i="40"/>
  <c r="E42" i="40"/>
  <c r="D26" i="40"/>
  <c r="E26" i="40" s="1"/>
  <c r="D19" i="40"/>
  <c r="E19" i="40" s="1"/>
  <c r="N15" i="40"/>
  <c r="M15" i="40"/>
  <c r="L15" i="40"/>
  <c r="K15" i="40"/>
  <c r="J15" i="40"/>
  <c r="I15" i="40"/>
  <c r="H15" i="40"/>
  <c r="G15" i="40"/>
  <c r="F15" i="40"/>
  <c r="E15" i="40"/>
  <c r="D15" i="40"/>
  <c r="D13" i="40"/>
  <c r="N12" i="40"/>
  <c r="M12" i="40"/>
  <c r="L12" i="40"/>
  <c r="K12" i="40"/>
  <c r="J12" i="40"/>
  <c r="I12" i="40"/>
  <c r="H12" i="40"/>
  <c r="G12" i="40"/>
  <c r="F12" i="40"/>
  <c r="E12" i="40"/>
  <c r="D12" i="40"/>
  <c r="C9" i="40"/>
  <c r="C17" i="40" s="1"/>
  <c r="N7" i="40"/>
  <c r="M7" i="40"/>
  <c r="L7" i="40"/>
  <c r="K7" i="40"/>
  <c r="J7" i="40"/>
  <c r="J9" i="40" s="1"/>
  <c r="I7" i="40"/>
  <c r="H7" i="40"/>
  <c r="G7" i="40"/>
  <c r="F7" i="40"/>
  <c r="E7" i="40"/>
  <c r="D7" i="40"/>
  <c r="N6" i="40"/>
  <c r="M6" i="40"/>
  <c r="M9" i="40" s="1"/>
  <c r="L6" i="40"/>
  <c r="L9" i="40" s="1"/>
  <c r="K6" i="40"/>
  <c r="J6" i="40"/>
  <c r="I6" i="40"/>
  <c r="H6" i="40"/>
  <c r="G6" i="40"/>
  <c r="F6" i="40"/>
  <c r="E6" i="40"/>
  <c r="E9" i="40" s="1"/>
  <c r="D6" i="40"/>
  <c r="E70" i="39"/>
  <c r="E68" i="39"/>
  <c r="F65" i="39"/>
  <c r="F63" i="39"/>
  <c r="F68" i="39" s="1"/>
  <c r="E48" i="39"/>
  <c r="E46" i="39"/>
  <c r="E42" i="39"/>
  <c r="D26" i="39"/>
  <c r="E26" i="39" s="1"/>
  <c r="D19" i="39"/>
  <c r="E19" i="39" s="1"/>
  <c r="F19" i="39" s="1"/>
  <c r="G19" i="39" s="1"/>
  <c r="N15" i="39"/>
  <c r="M15" i="39"/>
  <c r="L15" i="39"/>
  <c r="K15" i="39"/>
  <c r="J15" i="39"/>
  <c r="I15" i="39"/>
  <c r="H15" i="39"/>
  <c r="G15" i="39"/>
  <c r="F15" i="39"/>
  <c r="E15" i="39"/>
  <c r="D15" i="39"/>
  <c r="D13" i="39"/>
  <c r="N12" i="39"/>
  <c r="M12" i="39"/>
  <c r="L12" i="39"/>
  <c r="K12" i="39"/>
  <c r="J12" i="39"/>
  <c r="I12" i="39"/>
  <c r="H12" i="39"/>
  <c r="G12" i="39"/>
  <c r="F12" i="39"/>
  <c r="E12" i="39"/>
  <c r="D12" i="39"/>
  <c r="O12" i="39" s="1"/>
  <c r="N7" i="39"/>
  <c r="M7" i="39"/>
  <c r="L7" i="39"/>
  <c r="K7" i="39"/>
  <c r="J7" i="39"/>
  <c r="I7" i="39"/>
  <c r="H7" i="39"/>
  <c r="G7" i="39"/>
  <c r="F7" i="39"/>
  <c r="E7" i="39"/>
  <c r="D7" i="39"/>
  <c r="N6" i="39"/>
  <c r="E13" i="4"/>
  <c r="F13" i="4"/>
  <c r="G13" i="4"/>
  <c r="H13" i="4"/>
  <c r="I13" i="4"/>
  <c r="J13" i="4"/>
  <c r="K13" i="4"/>
  <c r="L13" i="4"/>
  <c r="M13" i="4"/>
  <c r="N13" i="4"/>
  <c r="O13" i="4"/>
  <c r="D13" i="4"/>
  <c r="E12" i="4"/>
  <c r="F12" i="4"/>
  <c r="G12" i="4"/>
  <c r="H12" i="4"/>
  <c r="I12" i="4"/>
  <c r="J12" i="4"/>
  <c r="K12" i="4"/>
  <c r="L12" i="4"/>
  <c r="M12" i="4"/>
  <c r="N12" i="4"/>
  <c r="O12" i="4"/>
  <c r="D12" i="4"/>
  <c r="O12" i="52" l="1"/>
  <c r="C11" i="35"/>
  <c r="O12" i="47"/>
  <c r="O12" i="53"/>
  <c r="K9" i="53"/>
  <c r="E11" i="53"/>
  <c r="F9" i="53"/>
  <c r="N9" i="53"/>
  <c r="F11" i="53"/>
  <c r="G9" i="53"/>
  <c r="O7" i="53"/>
  <c r="H11" i="53"/>
  <c r="M11" i="53"/>
  <c r="N11" i="53"/>
  <c r="J9" i="53"/>
  <c r="G11" i="53"/>
  <c r="A11" i="53" s="1"/>
  <c r="O6" i="53"/>
  <c r="F26" i="53"/>
  <c r="E54" i="53"/>
  <c r="E55" i="53" s="1"/>
  <c r="E57" i="53" s="1"/>
  <c r="A12" i="53"/>
  <c r="K16" i="53"/>
  <c r="G16" i="53"/>
  <c r="A16" i="53" s="1"/>
  <c r="N16" i="53"/>
  <c r="J16" i="53"/>
  <c r="I16" i="53"/>
  <c r="H16" i="53"/>
  <c r="F16" i="53"/>
  <c r="M16" i="53"/>
  <c r="E16" i="53"/>
  <c r="L16" i="53"/>
  <c r="D16" i="53"/>
  <c r="E71" i="53"/>
  <c r="E72" i="53" s="1"/>
  <c r="F72" i="53" s="1"/>
  <c r="H19" i="53"/>
  <c r="I19" i="53" s="1"/>
  <c r="J19" i="53" s="1"/>
  <c r="K19" i="53" s="1"/>
  <c r="L19" i="53" s="1"/>
  <c r="M19" i="53" s="1"/>
  <c r="N19" i="53" s="1"/>
  <c r="A19" i="53"/>
  <c r="D9" i="53"/>
  <c r="E13" i="53"/>
  <c r="F13" i="53" s="1"/>
  <c r="C18" i="53"/>
  <c r="I11" i="53"/>
  <c r="J11" i="53"/>
  <c r="C14" i="53"/>
  <c r="C17" i="53"/>
  <c r="K11" i="53"/>
  <c r="D11" i="53"/>
  <c r="O7" i="45"/>
  <c r="F9" i="41"/>
  <c r="O7" i="41"/>
  <c r="N9" i="41"/>
  <c r="N9" i="40"/>
  <c r="K9" i="40"/>
  <c r="F9" i="40"/>
  <c r="O15" i="39"/>
  <c r="L7" i="42"/>
  <c r="H9" i="39"/>
  <c r="O15" i="52"/>
  <c r="D9" i="52"/>
  <c r="L9" i="52"/>
  <c r="F9" i="52"/>
  <c r="N9" i="52"/>
  <c r="D11" i="52"/>
  <c r="G9" i="52"/>
  <c r="E54" i="52" s="1"/>
  <c r="E55" i="52" s="1"/>
  <c r="E57" i="52" s="1"/>
  <c r="E11" i="52"/>
  <c r="I11" i="52"/>
  <c r="L11" i="52"/>
  <c r="G11" i="52"/>
  <c r="C18" i="52"/>
  <c r="J18" i="52" s="1"/>
  <c r="H11" i="52"/>
  <c r="J9" i="52"/>
  <c r="M11" i="52"/>
  <c r="C16" i="52"/>
  <c r="I16" i="52" s="1"/>
  <c r="F13" i="52"/>
  <c r="G13" i="52" s="1"/>
  <c r="H13" i="52" s="1"/>
  <c r="F26" i="52"/>
  <c r="M17" i="52"/>
  <c r="E17" i="52"/>
  <c r="I17" i="52"/>
  <c r="L17" i="52"/>
  <c r="D17" i="52"/>
  <c r="K17" i="52"/>
  <c r="H17" i="52"/>
  <c r="J17" i="52"/>
  <c r="G17" i="52"/>
  <c r="N17" i="52"/>
  <c r="F17" i="52"/>
  <c r="O6" i="52"/>
  <c r="O9" i="52" s="1"/>
  <c r="D16" i="52"/>
  <c r="L16" i="52"/>
  <c r="F19" i="52"/>
  <c r="G19" i="52" s="1"/>
  <c r="F11" i="52"/>
  <c r="N11" i="52"/>
  <c r="E16" i="52"/>
  <c r="M16" i="52"/>
  <c r="H16" i="52"/>
  <c r="D18" i="52"/>
  <c r="K18" i="52"/>
  <c r="J11" i="52"/>
  <c r="C14" i="52"/>
  <c r="J16" i="52"/>
  <c r="N18" i="52"/>
  <c r="O15" i="51"/>
  <c r="O12" i="51"/>
  <c r="H9" i="51"/>
  <c r="L9" i="51"/>
  <c r="F11" i="51"/>
  <c r="M11" i="51"/>
  <c r="N11" i="51"/>
  <c r="G9" i="51"/>
  <c r="E11" i="51"/>
  <c r="A12" i="51"/>
  <c r="G11" i="51"/>
  <c r="A11" i="51" s="1"/>
  <c r="O6" i="51"/>
  <c r="E54" i="51"/>
  <c r="E55" i="51" s="1"/>
  <c r="E57" i="51" s="1"/>
  <c r="K16" i="51"/>
  <c r="N16" i="51"/>
  <c r="J16" i="51"/>
  <c r="I16" i="51"/>
  <c r="F16" i="51"/>
  <c r="H16" i="51"/>
  <c r="G16" i="51"/>
  <c r="A16" i="51" s="1"/>
  <c r="M16" i="51"/>
  <c r="E16" i="51"/>
  <c r="L16" i="51"/>
  <c r="D16" i="51"/>
  <c r="O19" i="51"/>
  <c r="F26" i="51"/>
  <c r="O9" i="51"/>
  <c r="E71" i="51"/>
  <c r="E72" i="51" s="1"/>
  <c r="F72" i="51" s="1"/>
  <c r="H19" i="51"/>
  <c r="I19" i="51" s="1"/>
  <c r="J19" i="51" s="1"/>
  <c r="K19" i="51" s="1"/>
  <c r="L19" i="51" s="1"/>
  <c r="M19" i="51" s="1"/>
  <c r="N19" i="51" s="1"/>
  <c r="A19" i="51"/>
  <c r="D9" i="51"/>
  <c r="E13" i="51"/>
  <c r="F13" i="51" s="1"/>
  <c r="H11" i="51"/>
  <c r="C18" i="51"/>
  <c r="I11" i="51"/>
  <c r="J11" i="51"/>
  <c r="C14" i="51"/>
  <c r="C17" i="51"/>
  <c r="C21" i="51" s="1"/>
  <c r="C23" i="51" s="1"/>
  <c r="K11" i="51"/>
  <c r="D11" i="51"/>
  <c r="O15" i="50"/>
  <c r="O12" i="50"/>
  <c r="I9" i="50"/>
  <c r="O9" i="50"/>
  <c r="L9" i="50"/>
  <c r="E9" i="50"/>
  <c r="M9" i="50"/>
  <c r="E11" i="50"/>
  <c r="G9" i="50"/>
  <c r="E54" i="50" s="1"/>
  <c r="E55" i="50" s="1"/>
  <c r="E57" i="50" s="1"/>
  <c r="H9" i="50"/>
  <c r="F11" i="50"/>
  <c r="H11" i="50"/>
  <c r="M11" i="50"/>
  <c r="F26" i="50"/>
  <c r="A11" i="50"/>
  <c r="K16" i="50"/>
  <c r="J16" i="50"/>
  <c r="N16" i="50"/>
  <c r="I16" i="50"/>
  <c r="H16" i="50"/>
  <c r="G16" i="50"/>
  <c r="F16" i="50"/>
  <c r="M16" i="50"/>
  <c r="E16" i="50"/>
  <c r="L16" i="50"/>
  <c r="D16" i="50"/>
  <c r="E71" i="50"/>
  <c r="E72" i="50" s="1"/>
  <c r="F72" i="50" s="1"/>
  <c r="H19" i="50"/>
  <c r="I19" i="50" s="1"/>
  <c r="J19" i="50" s="1"/>
  <c r="K19" i="50" s="1"/>
  <c r="L19" i="50" s="1"/>
  <c r="M19" i="50" s="1"/>
  <c r="N19" i="50" s="1"/>
  <c r="D9" i="50"/>
  <c r="E13" i="50"/>
  <c r="F13" i="50" s="1"/>
  <c r="C18" i="50"/>
  <c r="I11" i="50"/>
  <c r="J11" i="50"/>
  <c r="C14" i="50"/>
  <c r="C17" i="50"/>
  <c r="K11" i="50"/>
  <c r="D11" i="50"/>
  <c r="O19" i="49"/>
  <c r="O15" i="49"/>
  <c r="O12" i="49"/>
  <c r="E9" i="49"/>
  <c r="M9" i="49"/>
  <c r="F9" i="49"/>
  <c r="N9" i="49"/>
  <c r="E11" i="49"/>
  <c r="O7" i="49"/>
  <c r="G11" i="49"/>
  <c r="A11" i="49" s="1"/>
  <c r="O6" i="49"/>
  <c r="I9" i="49"/>
  <c r="F11" i="49"/>
  <c r="K16" i="49"/>
  <c r="J16" i="49"/>
  <c r="H16" i="49"/>
  <c r="L16" i="49"/>
  <c r="I16" i="49"/>
  <c r="D16" i="49"/>
  <c r="G16" i="49"/>
  <c r="A16" i="49" s="1"/>
  <c r="M16" i="49"/>
  <c r="E16" i="49"/>
  <c r="N16" i="49"/>
  <c r="F16" i="49"/>
  <c r="F26" i="49"/>
  <c r="D9" i="49"/>
  <c r="E13" i="49"/>
  <c r="F13" i="49" s="1"/>
  <c r="H11" i="49"/>
  <c r="A12" i="49"/>
  <c r="C18" i="49"/>
  <c r="E54" i="49"/>
  <c r="E55" i="49" s="1"/>
  <c r="E57" i="49" s="1"/>
  <c r="J11" i="49"/>
  <c r="C14" i="49"/>
  <c r="C17" i="49"/>
  <c r="K11" i="49"/>
  <c r="D11" i="49"/>
  <c r="O15" i="48"/>
  <c r="O12" i="48"/>
  <c r="K9" i="48"/>
  <c r="F9" i="48"/>
  <c r="N9" i="48"/>
  <c r="G11" i="48"/>
  <c r="M9" i="48"/>
  <c r="E11" i="48"/>
  <c r="G9" i="48"/>
  <c r="O7" i="48"/>
  <c r="M11" i="48"/>
  <c r="N11" i="48"/>
  <c r="J9" i="48"/>
  <c r="O6" i="48"/>
  <c r="F11" i="48"/>
  <c r="F26" i="48"/>
  <c r="E54" i="48"/>
  <c r="E55" i="48" s="1"/>
  <c r="E57" i="48" s="1"/>
  <c r="A12" i="48"/>
  <c r="A19" i="48"/>
  <c r="A11" i="48"/>
  <c r="K16" i="48"/>
  <c r="J16" i="48"/>
  <c r="I16" i="48"/>
  <c r="H16" i="48"/>
  <c r="N16" i="48"/>
  <c r="F16" i="48"/>
  <c r="G16" i="48"/>
  <c r="A16" i="48" s="1"/>
  <c r="M16" i="48"/>
  <c r="E16" i="48"/>
  <c r="L16" i="48"/>
  <c r="D16" i="48"/>
  <c r="D9" i="48"/>
  <c r="E13" i="48"/>
  <c r="F13" i="48" s="1"/>
  <c r="H11" i="48"/>
  <c r="C18" i="48"/>
  <c r="I11" i="48"/>
  <c r="J11" i="48"/>
  <c r="C14" i="48"/>
  <c r="C17" i="48"/>
  <c r="K11" i="48"/>
  <c r="D11" i="48"/>
  <c r="O15" i="47"/>
  <c r="H9" i="47"/>
  <c r="I9" i="47"/>
  <c r="J9" i="47"/>
  <c r="L9" i="47"/>
  <c r="E9" i="47"/>
  <c r="M9" i="47"/>
  <c r="F9" i="47"/>
  <c r="N9" i="47"/>
  <c r="O6" i="47"/>
  <c r="O9" i="47" s="1"/>
  <c r="M11" i="47"/>
  <c r="L11" i="47"/>
  <c r="D11" i="47"/>
  <c r="A12" i="47"/>
  <c r="E11" i="47"/>
  <c r="I11" i="47"/>
  <c r="K16" i="47"/>
  <c r="J16" i="47"/>
  <c r="I16" i="47"/>
  <c r="H16" i="47"/>
  <c r="G16" i="47"/>
  <c r="A16" i="47" s="1"/>
  <c r="N16" i="47"/>
  <c r="F16" i="47"/>
  <c r="L16" i="47"/>
  <c r="M16" i="47"/>
  <c r="E16" i="47"/>
  <c r="D16" i="47"/>
  <c r="A19" i="47"/>
  <c r="D9" i="47"/>
  <c r="F11" i="47"/>
  <c r="N11" i="47"/>
  <c r="E13" i="47"/>
  <c r="F13" i="47" s="1"/>
  <c r="G13" i="47" s="1"/>
  <c r="H13" i="47" s="1"/>
  <c r="I13" i="47" s="1"/>
  <c r="J13" i="47" s="1"/>
  <c r="K13" i="47" s="1"/>
  <c r="L13" i="47" s="1"/>
  <c r="M13" i="47" s="1"/>
  <c r="N13" i="47" s="1"/>
  <c r="H26" i="47"/>
  <c r="G11" i="47"/>
  <c r="H11" i="47"/>
  <c r="C18" i="47"/>
  <c r="E54" i="47"/>
  <c r="E55" i="47" s="1"/>
  <c r="E57" i="47" s="1"/>
  <c r="A26" i="47"/>
  <c r="J11" i="47"/>
  <c r="C14" i="47"/>
  <c r="C17" i="47"/>
  <c r="O15" i="45"/>
  <c r="O12" i="45"/>
  <c r="O15" i="44"/>
  <c r="O12" i="44"/>
  <c r="O7" i="44"/>
  <c r="H7" i="46"/>
  <c r="O15" i="43"/>
  <c r="O12" i="43"/>
  <c r="I7" i="46"/>
  <c r="O7" i="43"/>
  <c r="D7" i="46"/>
  <c r="O15" i="41"/>
  <c r="O12" i="41"/>
  <c r="G9" i="41"/>
  <c r="E54" i="41" s="1"/>
  <c r="E55" i="41" s="1"/>
  <c r="E57" i="41" s="1"/>
  <c r="I9" i="41"/>
  <c r="K9" i="41"/>
  <c r="E9" i="41"/>
  <c r="M9" i="41"/>
  <c r="N7" i="42"/>
  <c r="D11" i="41"/>
  <c r="D6" i="44"/>
  <c r="D9" i="44" s="1"/>
  <c r="F6" i="45"/>
  <c r="F9" i="45" s="1"/>
  <c r="E11" i="41"/>
  <c r="F6" i="44"/>
  <c r="F9" i="44" s="1"/>
  <c r="F11" i="41"/>
  <c r="A12" i="41"/>
  <c r="E6" i="43"/>
  <c r="E9" i="43" s="1"/>
  <c r="L6" i="44"/>
  <c r="L9" i="44" s="1"/>
  <c r="M6" i="45"/>
  <c r="M9" i="45" s="1"/>
  <c r="J11" i="41"/>
  <c r="L11" i="41"/>
  <c r="M11" i="41"/>
  <c r="N11" i="41"/>
  <c r="C9" i="45"/>
  <c r="C16" i="45" s="1"/>
  <c r="D16" i="45" s="1"/>
  <c r="H6" i="45"/>
  <c r="H9" i="45" s="1"/>
  <c r="O15" i="40"/>
  <c r="F11" i="40"/>
  <c r="L11" i="40"/>
  <c r="H9" i="40"/>
  <c r="E7" i="42"/>
  <c r="I9" i="40"/>
  <c r="J7" i="42"/>
  <c r="O6" i="40"/>
  <c r="M11" i="40"/>
  <c r="I6" i="46"/>
  <c r="N11" i="40"/>
  <c r="E11" i="40"/>
  <c r="D6" i="43"/>
  <c r="D9" i="43" s="1"/>
  <c r="C9" i="44"/>
  <c r="C16" i="44" s="1"/>
  <c r="H16" i="44" s="1"/>
  <c r="L6" i="45"/>
  <c r="L9" i="45" s="1"/>
  <c r="N6" i="45"/>
  <c r="N9" i="45" s="1"/>
  <c r="M6" i="43"/>
  <c r="M9" i="43" s="1"/>
  <c r="D6" i="45"/>
  <c r="D9" i="45" s="1"/>
  <c r="G11" i="40"/>
  <c r="H11" i="40"/>
  <c r="G9" i="40"/>
  <c r="A12" i="40" s="1"/>
  <c r="I11" i="40"/>
  <c r="N6" i="44"/>
  <c r="N9" i="44" s="1"/>
  <c r="E6" i="45"/>
  <c r="E9" i="45" s="1"/>
  <c r="D11" i="40"/>
  <c r="C9" i="43"/>
  <c r="C16" i="43" s="1"/>
  <c r="D16" i="43" s="1"/>
  <c r="I6" i="45"/>
  <c r="I9" i="45" s="1"/>
  <c r="N9" i="39"/>
  <c r="K7" i="42"/>
  <c r="O7" i="39"/>
  <c r="D7" i="42"/>
  <c r="N9" i="42"/>
  <c r="M7" i="42"/>
  <c r="F7" i="46"/>
  <c r="G7" i="46"/>
  <c r="J7" i="46"/>
  <c r="L7" i="46"/>
  <c r="K7" i="46"/>
  <c r="F26" i="46"/>
  <c r="O13" i="46"/>
  <c r="E7" i="46"/>
  <c r="M7" i="46"/>
  <c r="D12" i="46"/>
  <c r="L12" i="46"/>
  <c r="D15" i="46"/>
  <c r="L15" i="46"/>
  <c r="D19" i="46"/>
  <c r="E19" i="46" s="1"/>
  <c r="F19" i="46" s="1"/>
  <c r="G19" i="46" s="1"/>
  <c r="E12" i="46"/>
  <c r="M12" i="46"/>
  <c r="E15" i="46"/>
  <c r="M15" i="46"/>
  <c r="F12" i="46"/>
  <c r="N12" i="46"/>
  <c r="F15" i="46"/>
  <c r="N15" i="46"/>
  <c r="G12" i="46"/>
  <c r="G15" i="46"/>
  <c r="K12" i="46"/>
  <c r="K15" i="46"/>
  <c r="H12" i="46"/>
  <c r="H15" i="46"/>
  <c r="I12" i="46"/>
  <c r="I15" i="46"/>
  <c r="F26" i="45"/>
  <c r="E19" i="45"/>
  <c r="F19" i="45" s="1"/>
  <c r="G19" i="45" s="1"/>
  <c r="E13" i="45"/>
  <c r="F13" i="45" s="1"/>
  <c r="G13" i="45" s="1"/>
  <c r="H13" i="45" s="1"/>
  <c r="I13" i="45" s="1"/>
  <c r="J13" i="45" s="1"/>
  <c r="K13" i="45" s="1"/>
  <c r="L13" i="45" s="1"/>
  <c r="M13" i="45" s="1"/>
  <c r="N13" i="45" s="1"/>
  <c r="G6" i="45"/>
  <c r="G9" i="45" s="1"/>
  <c r="J6" i="45"/>
  <c r="J9" i="45" s="1"/>
  <c r="F11" i="46"/>
  <c r="F26" i="44"/>
  <c r="E71" i="44"/>
  <c r="E72" i="44" s="1"/>
  <c r="F72" i="44" s="1"/>
  <c r="H19" i="44"/>
  <c r="I19" i="44" s="1"/>
  <c r="J19" i="44" s="1"/>
  <c r="K19" i="44" s="1"/>
  <c r="L19" i="44" s="1"/>
  <c r="M19" i="44" s="1"/>
  <c r="N19" i="44" s="1"/>
  <c r="E6" i="44"/>
  <c r="E9" i="44" s="1"/>
  <c r="M6" i="44"/>
  <c r="M9" i="44" s="1"/>
  <c r="E13" i="44"/>
  <c r="F13" i="44" s="1"/>
  <c r="G13" i="44" s="1"/>
  <c r="H13" i="44" s="1"/>
  <c r="I13" i="44" s="1"/>
  <c r="J13" i="44" s="1"/>
  <c r="K13" i="44" s="1"/>
  <c r="L13" i="44" s="1"/>
  <c r="M13" i="44" s="1"/>
  <c r="N13" i="44" s="1"/>
  <c r="G6" i="44"/>
  <c r="G9" i="44" s="1"/>
  <c r="A19" i="44" s="1"/>
  <c r="H6" i="44"/>
  <c r="H9" i="44" s="1"/>
  <c r="I6" i="44"/>
  <c r="I9" i="44" s="1"/>
  <c r="J6" i="44"/>
  <c r="J9" i="44" s="1"/>
  <c r="F26" i="43"/>
  <c r="F6" i="43"/>
  <c r="F9" i="43" s="1"/>
  <c r="N6" i="43"/>
  <c r="N9" i="43" s="1"/>
  <c r="E19" i="43"/>
  <c r="F19" i="43" s="1"/>
  <c r="G19" i="43" s="1"/>
  <c r="E13" i="43"/>
  <c r="F13" i="43" s="1"/>
  <c r="G13" i="43" s="1"/>
  <c r="H13" i="43" s="1"/>
  <c r="I13" i="43" s="1"/>
  <c r="J13" i="43" s="1"/>
  <c r="K13" i="43" s="1"/>
  <c r="L13" i="43" s="1"/>
  <c r="M13" i="43" s="1"/>
  <c r="N13" i="43" s="1"/>
  <c r="G6" i="43"/>
  <c r="G9" i="43" s="1"/>
  <c r="A12" i="43" s="1"/>
  <c r="H6" i="43"/>
  <c r="H9" i="43" s="1"/>
  <c r="I6" i="43"/>
  <c r="I9" i="43" s="1"/>
  <c r="J6" i="43"/>
  <c r="J9" i="43" s="1"/>
  <c r="F7" i="42"/>
  <c r="H7" i="42"/>
  <c r="I6" i="39"/>
  <c r="I9" i="39" s="1"/>
  <c r="J6" i="39"/>
  <c r="J9" i="39" s="1"/>
  <c r="C9" i="39"/>
  <c r="C16" i="39" s="1"/>
  <c r="F16" i="39" s="1"/>
  <c r="F6" i="39"/>
  <c r="F9" i="39" s="1"/>
  <c r="G6" i="39"/>
  <c r="G9" i="39" s="1"/>
  <c r="E54" i="39" s="1"/>
  <c r="E55" i="39" s="1"/>
  <c r="E57" i="39" s="1"/>
  <c r="K6" i="39"/>
  <c r="K9" i="39" s="1"/>
  <c r="D6" i="39"/>
  <c r="D9" i="39" s="1"/>
  <c r="L6" i="39"/>
  <c r="L9" i="39" s="1"/>
  <c r="E6" i="39"/>
  <c r="E9" i="39" s="1"/>
  <c r="M6" i="39"/>
  <c r="M9" i="39" s="1"/>
  <c r="I11" i="39"/>
  <c r="C9" i="42"/>
  <c r="G6" i="42"/>
  <c r="I6" i="42"/>
  <c r="I9" i="42" s="1"/>
  <c r="J6" i="42"/>
  <c r="H6" i="42"/>
  <c r="H9" i="42" s="1"/>
  <c r="F6" i="42"/>
  <c r="M6" i="42"/>
  <c r="E6" i="42"/>
  <c r="F26" i="42"/>
  <c r="E13" i="42"/>
  <c r="F13" i="42" s="1"/>
  <c r="G13" i="42" s="1"/>
  <c r="H13" i="42" s="1"/>
  <c r="I13" i="42" s="1"/>
  <c r="J13" i="42" s="1"/>
  <c r="K13" i="42" s="1"/>
  <c r="L13" i="42" s="1"/>
  <c r="M13" i="42" s="1"/>
  <c r="N13" i="42" s="1"/>
  <c r="K15" i="42"/>
  <c r="L12" i="42"/>
  <c r="L15" i="42"/>
  <c r="D19" i="42"/>
  <c r="E19" i="42" s="1"/>
  <c r="F19" i="42" s="1"/>
  <c r="G19" i="42" s="1"/>
  <c r="K6" i="42"/>
  <c r="E12" i="42"/>
  <c r="M12" i="42"/>
  <c r="E15" i="42"/>
  <c r="M15" i="42"/>
  <c r="K12" i="42"/>
  <c r="D12" i="42"/>
  <c r="D15" i="42"/>
  <c r="D6" i="42"/>
  <c r="L6" i="42"/>
  <c r="G7" i="42"/>
  <c r="F12" i="42"/>
  <c r="N12" i="42"/>
  <c r="F15" i="42"/>
  <c r="N15" i="42"/>
  <c r="G12" i="42"/>
  <c r="G15" i="42"/>
  <c r="H15" i="42"/>
  <c r="I12" i="42"/>
  <c r="I15" i="42"/>
  <c r="H12" i="42"/>
  <c r="F26" i="41"/>
  <c r="K16" i="41"/>
  <c r="J16" i="41"/>
  <c r="I16" i="41"/>
  <c r="H16" i="41"/>
  <c r="D16" i="41"/>
  <c r="G16" i="41"/>
  <c r="A16" i="41" s="1"/>
  <c r="M16" i="41"/>
  <c r="N16" i="41"/>
  <c r="F16" i="41"/>
  <c r="E16" i="41"/>
  <c r="L16" i="41"/>
  <c r="E13" i="41"/>
  <c r="F13" i="41" s="1"/>
  <c r="G11" i="41"/>
  <c r="E19" i="41"/>
  <c r="F19" i="41" s="1"/>
  <c r="G19" i="41" s="1"/>
  <c r="O6" i="41"/>
  <c r="H11" i="41"/>
  <c r="C18" i="41"/>
  <c r="I11" i="41"/>
  <c r="C14" i="41"/>
  <c r="C17" i="41"/>
  <c r="L17" i="40"/>
  <c r="D17" i="40"/>
  <c r="J17" i="40"/>
  <c r="K17" i="40"/>
  <c r="I17" i="40"/>
  <c r="F17" i="40"/>
  <c r="M17" i="40"/>
  <c r="H17" i="40"/>
  <c r="G17" i="40"/>
  <c r="N17" i="40"/>
  <c r="E17" i="40"/>
  <c r="F26" i="40"/>
  <c r="E54" i="40"/>
  <c r="E55" i="40" s="1"/>
  <c r="E57" i="40" s="1"/>
  <c r="F19" i="40"/>
  <c r="G19" i="40" s="1"/>
  <c r="O7" i="40"/>
  <c r="D9" i="40"/>
  <c r="O12" i="40"/>
  <c r="C16" i="40"/>
  <c r="E13" i="40"/>
  <c r="C18" i="40"/>
  <c r="J11" i="40"/>
  <c r="C14" i="40"/>
  <c r="F26" i="39"/>
  <c r="O19" i="39"/>
  <c r="E71" i="39"/>
  <c r="E72" i="39" s="1"/>
  <c r="F72" i="39" s="1"/>
  <c r="H19" i="39"/>
  <c r="I19" i="39" s="1"/>
  <c r="J19" i="39" s="1"/>
  <c r="K19" i="39" s="1"/>
  <c r="L19" i="39" s="1"/>
  <c r="M19" i="39" s="1"/>
  <c r="N19" i="39" s="1"/>
  <c r="A19" i="39"/>
  <c r="E13" i="39"/>
  <c r="F13" i="39" s="1"/>
  <c r="G13" i="39" s="1"/>
  <c r="H13" i="39" s="1"/>
  <c r="I13" i="39" s="1"/>
  <c r="J13" i="39" s="1"/>
  <c r="K13" i="39" s="1"/>
  <c r="L13" i="39" s="1"/>
  <c r="M13" i="39" s="1"/>
  <c r="N13" i="39" s="1"/>
  <c r="K12" i="38"/>
  <c r="D13" i="38"/>
  <c r="E13" i="38" s="1"/>
  <c r="F13" i="38" s="1"/>
  <c r="G13" i="38" s="1"/>
  <c r="H13" i="38" s="1"/>
  <c r="I13" i="38" s="1"/>
  <c r="J13" i="38" s="1"/>
  <c r="K13" i="38" s="1"/>
  <c r="L13" i="38" s="1"/>
  <c r="M13" i="38" s="1"/>
  <c r="N13" i="38" s="1"/>
  <c r="G15" i="38"/>
  <c r="I7" i="38"/>
  <c r="K6" i="38"/>
  <c r="E70" i="38"/>
  <c r="E68" i="38"/>
  <c r="F65" i="38"/>
  <c r="F63" i="38"/>
  <c r="F68" i="38" s="1"/>
  <c r="E48" i="38"/>
  <c r="E46" i="38"/>
  <c r="E42" i="38"/>
  <c r="D26" i="38"/>
  <c r="E26" i="38" s="1"/>
  <c r="H12" i="36"/>
  <c r="D13" i="36"/>
  <c r="E13" i="36" s="1"/>
  <c r="K7" i="36"/>
  <c r="G6" i="36"/>
  <c r="E70" i="36"/>
  <c r="E68" i="36"/>
  <c r="F65" i="36"/>
  <c r="F63" i="36"/>
  <c r="F68" i="36" s="1"/>
  <c r="E48" i="36"/>
  <c r="E46" i="36"/>
  <c r="E42" i="36"/>
  <c r="D26" i="36"/>
  <c r="E26" i="36" s="1"/>
  <c r="J15" i="36"/>
  <c r="M7" i="36"/>
  <c r="L7" i="36"/>
  <c r="D7" i="36"/>
  <c r="N12" i="35"/>
  <c r="D13" i="35"/>
  <c r="E13" i="35" s="1"/>
  <c r="F13" i="35" s="1"/>
  <c r="G13" i="35" s="1"/>
  <c r="H13" i="35" s="1"/>
  <c r="I13" i="35" s="1"/>
  <c r="J13" i="35" s="1"/>
  <c r="K13" i="35" s="1"/>
  <c r="L13" i="35" s="1"/>
  <c r="M13" i="35" s="1"/>
  <c r="N13" i="35" s="1"/>
  <c r="N15" i="35"/>
  <c r="J19" i="35"/>
  <c r="M7" i="35"/>
  <c r="I6" i="35"/>
  <c r="E70" i="35"/>
  <c r="F68" i="35"/>
  <c r="E68" i="35"/>
  <c r="F65" i="35"/>
  <c r="F63" i="35"/>
  <c r="E48" i="35"/>
  <c r="E46" i="35"/>
  <c r="E42" i="35"/>
  <c r="D26" i="35"/>
  <c r="E26" i="35" s="1"/>
  <c r="G26" i="28"/>
  <c r="H26" i="28"/>
  <c r="I26" i="28" s="1"/>
  <c r="J26" i="28" s="1"/>
  <c r="K26" i="28" s="1"/>
  <c r="L26" i="28" s="1"/>
  <c r="M26" i="28" s="1"/>
  <c r="N26" i="28" s="1"/>
  <c r="O26" i="28" s="1"/>
  <c r="D19" i="28"/>
  <c r="E19" i="28" s="1"/>
  <c r="F19" i="28" s="1"/>
  <c r="G19" i="28" s="1"/>
  <c r="G26" i="27"/>
  <c r="H26" i="27" s="1"/>
  <c r="I26" i="27" s="1"/>
  <c r="J26" i="27" s="1"/>
  <c r="K26" i="27" s="1"/>
  <c r="L26" i="27" s="1"/>
  <c r="M26" i="27" s="1"/>
  <c r="N26" i="27" s="1"/>
  <c r="O26" i="27" s="1"/>
  <c r="E19" i="27"/>
  <c r="F19" i="27" s="1"/>
  <c r="G19" i="27" s="1"/>
  <c r="D19" i="27"/>
  <c r="O26" i="26"/>
  <c r="G26" i="26"/>
  <c r="H26" i="26"/>
  <c r="I26" i="26" s="1"/>
  <c r="J26" i="26" s="1"/>
  <c r="K26" i="26" s="1"/>
  <c r="L26" i="26" s="1"/>
  <c r="M26" i="26" s="1"/>
  <c r="N26" i="26" s="1"/>
  <c r="D19" i="26"/>
  <c r="E19" i="26" s="1"/>
  <c r="F19" i="26" s="1"/>
  <c r="G26" i="24"/>
  <c r="H26" i="24" s="1"/>
  <c r="I26" i="24" s="1"/>
  <c r="J26" i="24" s="1"/>
  <c r="K26" i="24" s="1"/>
  <c r="L26" i="24" s="1"/>
  <c r="M26" i="24" s="1"/>
  <c r="N26" i="24" s="1"/>
  <c r="O26" i="24" s="1"/>
  <c r="G26" i="21"/>
  <c r="H26" i="21"/>
  <c r="I26" i="21" s="1"/>
  <c r="J26" i="21" s="1"/>
  <c r="K26" i="21" s="1"/>
  <c r="L26" i="21" s="1"/>
  <c r="M26" i="21" s="1"/>
  <c r="N26" i="21" s="1"/>
  <c r="O26" i="21" s="1"/>
  <c r="D19" i="21"/>
  <c r="E19" i="21" s="1"/>
  <c r="F19" i="21" s="1"/>
  <c r="G19" i="21" s="1"/>
  <c r="G26" i="16"/>
  <c r="H26" i="16"/>
  <c r="I26" i="16" s="1"/>
  <c r="J26" i="16" s="1"/>
  <c r="K26" i="16" s="1"/>
  <c r="L26" i="16" s="1"/>
  <c r="M26" i="16" s="1"/>
  <c r="N26" i="16" s="1"/>
  <c r="O26" i="16" s="1"/>
  <c r="E19" i="16"/>
  <c r="F19" i="16"/>
  <c r="G19" i="16"/>
  <c r="H19" i="16"/>
  <c r="I19" i="16"/>
  <c r="J19" i="16"/>
  <c r="K19" i="16"/>
  <c r="L19" i="16"/>
  <c r="M19" i="16"/>
  <c r="N19" i="16"/>
  <c r="D19" i="16"/>
  <c r="G26" i="4"/>
  <c r="H26" i="4" s="1"/>
  <c r="I26" i="4" s="1"/>
  <c r="J26" i="4" s="1"/>
  <c r="K26" i="4" s="1"/>
  <c r="L26" i="4" s="1"/>
  <c r="M26" i="4" s="1"/>
  <c r="N26" i="4" s="1"/>
  <c r="O26" i="4" s="1"/>
  <c r="E19" i="4"/>
  <c r="F19" i="4"/>
  <c r="G19" i="4"/>
  <c r="H19" i="4"/>
  <c r="I19" i="4"/>
  <c r="J19" i="4"/>
  <c r="K19" i="4"/>
  <c r="L19" i="4"/>
  <c r="M19" i="4"/>
  <c r="N19" i="4"/>
  <c r="D19" i="4"/>
  <c r="E70" i="28"/>
  <c r="E68" i="28"/>
  <c r="F65" i="28"/>
  <c r="F63" i="28"/>
  <c r="F68" i="28" s="1"/>
  <c r="E48" i="28"/>
  <c r="E46" i="28"/>
  <c r="E42" i="28"/>
  <c r="D26" i="28"/>
  <c r="E26" i="28" s="1"/>
  <c r="N15" i="28"/>
  <c r="M15" i="28"/>
  <c r="L15" i="28"/>
  <c r="K15" i="28"/>
  <c r="J15" i="28"/>
  <c r="I15" i="28"/>
  <c r="H15" i="28"/>
  <c r="G15" i="28"/>
  <c r="F15" i="28"/>
  <c r="E15" i="28"/>
  <c r="D15" i="28"/>
  <c r="D13" i="28"/>
  <c r="N12" i="28"/>
  <c r="M12" i="28"/>
  <c r="L12" i="28"/>
  <c r="K12" i="28"/>
  <c r="J12" i="28"/>
  <c r="I12" i="28"/>
  <c r="H12" i="28"/>
  <c r="G12" i="28"/>
  <c r="F12" i="28"/>
  <c r="E12" i="28"/>
  <c r="D12" i="28"/>
  <c r="K11" i="28"/>
  <c r="C9" i="28"/>
  <c r="C17" i="28" s="1"/>
  <c r="N7" i="28"/>
  <c r="M7" i="28"/>
  <c r="L7" i="28"/>
  <c r="K7" i="28"/>
  <c r="J7" i="28"/>
  <c r="I7" i="28"/>
  <c r="H7" i="28"/>
  <c r="G7" i="28"/>
  <c r="F7" i="28"/>
  <c r="E7" i="28"/>
  <c r="D7" i="28"/>
  <c r="N6" i="28"/>
  <c r="M6" i="28"/>
  <c r="L6" i="28"/>
  <c r="K6" i="28"/>
  <c r="J6" i="28"/>
  <c r="I6" i="28"/>
  <c r="H6" i="28"/>
  <c r="G6" i="28"/>
  <c r="F6" i="28"/>
  <c r="E6" i="28"/>
  <c r="D6" i="28"/>
  <c r="K11" i="27"/>
  <c r="E70" i="27"/>
  <c r="E68" i="27"/>
  <c r="F65" i="27"/>
  <c r="F63" i="27"/>
  <c r="F68" i="27" s="1"/>
  <c r="E48" i="27"/>
  <c r="E46" i="27"/>
  <c r="E42" i="27"/>
  <c r="F26" i="27"/>
  <c r="E26" i="27"/>
  <c r="D26" i="27"/>
  <c r="N15" i="27"/>
  <c r="M15" i="27"/>
  <c r="L15" i="27"/>
  <c r="K15" i="27"/>
  <c r="J15" i="27"/>
  <c r="I15" i="27"/>
  <c r="H15" i="27"/>
  <c r="G15" i="27"/>
  <c r="F15" i="27"/>
  <c r="E15" i="27"/>
  <c r="D15" i="27"/>
  <c r="D13" i="27"/>
  <c r="N12" i="27"/>
  <c r="M12" i="27"/>
  <c r="L12" i="27"/>
  <c r="K12" i="27"/>
  <c r="J12" i="27"/>
  <c r="I12" i="27"/>
  <c r="H12" i="27"/>
  <c r="G12" i="27"/>
  <c r="F12" i="27"/>
  <c r="E12" i="27"/>
  <c r="D12" i="27"/>
  <c r="C9" i="27"/>
  <c r="C17" i="27" s="1"/>
  <c r="N7" i="27"/>
  <c r="M7" i="27"/>
  <c r="L7" i="27"/>
  <c r="K7" i="27"/>
  <c r="J7" i="27"/>
  <c r="I7" i="27"/>
  <c r="H7" i="27"/>
  <c r="G7" i="27"/>
  <c r="F7" i="27"/>
  <c r="E7" i="27"/>
  <c r="D7" i="27"/>
  <c r="N6" i="27"/>
  <c r="M6" i="27"/>
  <c r="M9" i="27" s="1"/>
  <c r="L6" i="27"/>
  <c r="K6" i="27"/>
  <c r="K9" i="27" s="1"/>
  <c r="J6" i="27"/>
  <c r="I6" i="27"/>
  <c r="H6" i="27"/>
  <c r="G6" i="27"/>
  <c r="F6" i="27"/>
  <c r="E6" i="27"/>
  <c r="E9" i="27" s="1"/>
  <c r="D6" i="27"/>
  <c r="E70" i="26"/>
  <c r="E68" i="26"/>
  <c r="F65" i="26"/>
  <c r="F63" i="26"/>
  <c r="F68" i="26" s="1"/>
  <c r="E48" i="26"/>
  <c r="E46" i="26"/>
  <c r="E42" i="26"/>
  <c r="E26" i="26"/>
  <c r="F26" i="26" s="1"/>
  <c r="D26" i="26"/>
  <c r="J15" i="26"/>
  <c r="I15" i="26"/>
  <c r="H15" i="26"/>
  <c r="D13" i="26"/>
  <c r="N12" i="26"/>
  <c r="M12" i="26"/>
  <c r="L12" i="26"/>
  <c r="K12" i="26"/>
  <c r="J12" i="26"/>
  <c r="I12" i="26"/>
  <c r="H12" i="26"/>
  <c r="G12" i="26"/>
  <c r="F12" i="26"/>
  <c r="E12" i="26"/>
  <c r="D12" i="26"/>
  <c r="C9" i="26"/>
  <c r="C17" i="26" s="1"/>
  <c r="N7" i="26"/>
  <c r="M7" i="26"/>
  <c r="L7" i="26"/>
  <c r="K7" i="26"/>
  <c r="J7" i="26"/>
  <c r="I7" i="26"/>
  <c r="H7" i="26"/>
  <c r="G7" i="26"/>
  <c r="F7" i="26"/>
  <c r="E7" i="26"/>
  <c r="D7" i="26"/>
  <c r="N6" i="26"/>
  <c r="N9" i="26" s="1"/>
  <c r="M6" i="26"/>
  <c r="L6" i="26"/>
  <c r="K6" i="26"/>
  <c r="J6" i="26"/>
  <c r="I6" i="26"/>
  <c r="H6" i="26"/>
  <c r="G6" i="26"/>
  <c r="F6" i="26"/>
  <c r="F9" i="26" s="1"/>
  <c r="E6" i="26"/>
  <c r="D6" i="26"/>
  <c r="J15" i="24"/>
  <c r="E71" i="24"/>
  <c r="E72" i="24" s="1"/>
  <c r="F72" i="24" s="1"/>
  <c r="E70" i="24"/>
  <c r="E68" i="24"/>
  <c r="F65" i="24"/>
  <c r="F63" i="24"/>
  <c r="F68" i="24" s="1"/>
  <c r="E48" i="24"/>
  <c r="E46" i="24"/>
  <c r="E42" i="24"/>
  <c r="D26" i="24"/>
  <c r="E26" i="24" s="1"/>
  <c r="O19" i="24"/>
  <c r="I15" i="24"/>
  <c r="H15" i="24"/>
  <c r="D13" i="24"/>
  <c r="N12" i="24"/>
  <c r="M12" i="24"/>
  <c r="L12" i="24"/>
  <c r="K12" i="24"/>
  <c r="J12" i="24"/>
  <c r="I12" i="24"/>
  <c r="H12" i="24"/>
  <c r="G12" i="24"/>
  <c r="F12" i="24"/>
  <c r="E12" i="24"/>
  <c r="D12" i="24"/>
  <c r="C9" i="24"/>
  <c r="C16" i="24" s="1"/>
  <c r="N7" i="24"/>
  <c r="M7" i="24"/>
  <c r="L7" i="24"/>
  <c r="K7" i="24"/>
  <c r="J7" i="24"/>
  <c r="I7" i="24"/>
  <c r="H7" i="24"/>
  <c r="G7" i="24"/>
  <c r="F7" i="24"/>
  <c r="E7" i="24"/>
  <c r="D7" i="24"/>
  <c r="N6" i="24"/>
  <c r="M6" i="24"/>
  <c r="M9" i="24" s="1"/>
  <c r="L6" i="24"/>
  <c r="L9" i="24" s="1"/>
  <c r="K6" i="24"/>
  <c r="J6" i="24"/>
  <c r="I6" i="24"/>
  <c r="H6" i="24"/>
  <c r="G6" i="24"/>
  <c r="F6" i="24"/>
  <c r="E6" i="24"/>
  <c r="E9" i="24" s="1"/>
  <c r="D6" i="24"/>
  <c r="E70" i="21"/>
  <c r="E68" i="21"/>
  <c r="F65" i="21"/>
  <c r="F63" i="21"/>
  <c r="F68" i="21" s="1"/>
  <c r="E48" i="21"/>
  <c r="E46" i="21"/>
  <c r="E42" i="21"/>
  <c r="E26" i="21"/>
  <c r="F26" i="21" s="1"/>
  <c r="D26" i="21"/>
  <c r="M15" i="21"/>
  <c r="J15" i="21"/>
  <c r="I15" i="21"/>
  <c r="H15" i="21"/>
  <c r="E15" i="21"/>
  <c r="D13" i="21"/>
  <c r="E13" i="21" s="1"/>
  <c r="F13" i="21" s="1"/>
  <c r="G13" i="21" s="1"/>
  <c r="H13" i="21" s="1"/>
  <c r="I13" i="21" s="1"/>
  <c r="J13" i="21" s="1"/>
  <c r="K13" i="21" s="1"/>
  <c r="L13" i="21" s="1"/>
  <c r="M13" i="21" s="1"/>
  <c r="N13" i="21" s="1"/>
  <c r="N12" i="21"/>
  <c r="M12" i="21"/>
  <c r="L12" i="21"/>
  <c r="K12" i="21"/>
  <c r="J12" i="21"/>
  <c r="I12" i="21"/>
  <c r="H12" i="21"/>
  <c r="G12" i="21"/>
  <c r="F12" i="21"/>
  <c r="E12" i="21"/>
  <c r="D12" i="21"/>
  <c r="C9" i="21"/>
  <c r="C17" i="21" s="1"/>
  <c r="N7" i="21"/>
  <c r="M7" i="21"/>
  <c r="L7" i="21"/>
  <c r="K7" i="21"/>
  <c r="J7" i="21"/>
  <c r="I7" i="21"/>
  <c r="H7" i="21"/>
  <c r="G7" i="21"/>
  <c r="F7" i="21"/>
  <c r="E7" i="21"/>
  <c r="D7" i="21"/>
  <c r="N6" i="21"/>
  <c r="N9" i="21" s="1"/>
  <c r="M6" i="21"/>
  <c r="L6" i="21"/>
  <c r="K6" i="21"/>
  <c r="J6" i="21"/>
  <c r="I6" i="21"/>
  <c r="H6" i="21"/>
  <c r="G6" i="21"/>
  <c r="F6" i="21"/>
  <c r="F9" i="21" s="1"/>
  <c r="E6" i="21"/>
  <c r="D6" i="21"/>
  <c r="E12" i="16"/>
  <c r="F12" i="16"/>
  <c r="G12" i="16"/>
  <c r="H12" i="16"/>
  <c r="I12" i="16"/>
  <c r="J12" i="16"/>
  <c r="K12" i="16"/>
  <c r="L12" i="16"/>
  <c r="M12" i="16"/>
  <c r="N12" i="16"/>
  <c r="D12" i="16"/>
  <c r="D13" i="16"/>
  <c r="E13" i="16" s="1"/>
  <c r="F13" i="16" s="1"/>
  <c r="G13" i="16" s="1"/>
  <c r="H13" i="16" s="1"/>
  <c r="I13" i="16" s="1"/>
  <c r="J13" i="16" s="1"/>
  <c r="K13" i="16" s="1"/>
  <c r="L13" i="16" s="1"/>
  <c r="M13" i="16" s="1"/>
  <c r="N13" i="16" s="1"/>
  <c r="O13" i="47" l="1"/>
  <c r="O19" i="53"/>
  <c r="C21" i="53"/>
  <c r="C23" i="53" s="1"/>
  <c r="C24" i="53" s="1"/>
  <c r="O9" i="53"/>
  <c r="O16" i="53"/>
  <c r="G18" i="53"/>
  <c r="A18" i="53" s="1"/>
  <c r="N18" i="53"/>
  <c r="F18" i="53"/>
  <c r="M18" i="53"/>
  <c r="E18" i="53"/>
  <c r="L18" i="53"/>
  <c r="D18" i="53"/>
  <c r="K18" i="53"/>
  <c r="J18" i="53"/>
  <c r="I18" i="53"/>
  <c r="H18" i="53"/>
  <c r="E60" i="53"/>
  <c r="E59" i="53"/>
  <c r="O11" i="53"/>
  <c r="G13" i="53"/>
  <c r="G26" i="53"/>
  <c r="M17" i="53"/>
  <c r="E17" i="53"/>
  <c r="I17" i="53"/>
  <c r="L17" i="53"/>
  <c r="D17" i="53"/>
  <c r="H17" i="53"/>
  <c r="K17" i="53"/>
  <c r="J17" i="53"/>
  <c r="G17" i="53"/>
  <c r="A17" i="53" s="1"/>
  <c r="N17" i="53"/>
  <c r="F17" i="53"/>
  <c r="M14" i="53"/>
  <c r="E14" i="53"/>
  <c r="E21" i="53" s="1"/>
  <c r="E23" i="53" s="1"/>
  <c r="I14" i="53"/>
  <c r="L14" i="53"/>
  <c r="D14" i="53"/>
  <c r="H14" i="53"/>
  <c r="K14" i="53"/>
  <c r="J14" i="53"/>
  <c r="G14" i="53"/>
  <c r="A14" i="53" s="1"/>
  <c r="N14" i="53"/>
  <c r="F14" i="53"/>
  <c r="J16" i="45"/>
  <c r="K16" i="45"/>
  <c r="C14" i="45"/>
  <c r="E14" i="45" s="1"/>
  <c r="J16" i="44"/>
  <c r="C14" i="43"/>
  <c r="O9" i="41"/>
  <c r="J9" i="42"/>
  <c r="A12" i="39"/>
  <c r="L9" i="42"/>
  <c r="E9" i="26"/>
  <c r="M9" i="26"/>
  <c r="A17" i="52"/>
  <c r="A12" i="52"/>
  <c r="A11" i="52"/>
  <c r="E18" i="52"/>
  <c r="I18" i="52"/>
  <c r="K16" i="52"/>
  <c r="N16" i="52"/>
  <c r="G16" i="52"/>
  <c r="A16" i="52" s="1"/>
  <c r="F16" i="52"/>
  <c r="O16" i="52" s="1"/>
  <c r="H18" i="52"/>
  <c r="M18" i="52"/>
  <c r="O17" i="52"/>
  <c r="G18" i="52"/>
  <c r="A18" i="52" s="1"/>
  <c r="F18" i="52"/>
  <c r="L18" i="52"/>
  <c r="I13" i="52"/>
  <c r="M14" i="52"/>
  <c r="E14" i="52"/>
  <c r="L14" i="52"/>
  <c r="D14" i="52"/>
  <c r="D21" i="52" s="1"/>
  <c r="D23" i="52" s="1"/>
  <c r="K14" i="52"/>
  <c r="J14" i="52"/>
  <c r="I14" i="52"/>
  <c r="G14" i="52"/>
  <c r="H14" i="52"/>
  <c r="N14" i="52"/>
  <c r="F14" i="52"/>
  <c r="E60" i="52"/>
  <c r="E59" i="52"/>
  <c r="O11" i="52"/>
  <c r="C21" i="52"/>
  <c r="C23" i="52" s="1"/>
  <c r="E71" i="52"/>
  <c r="E72" i="52" s="1"/>
  <c r="F72" i="52" s="1"/>
  <c r="H19" i="52"/>
  <c r="A19" i="52"/>
  <c r="G26" i="52"/>
  <c r="C24" i="51"/>
  <c r="C27" i="51"/>
  <c r="C31" i="51" s="1"/>
  <c r="G13" i="51"/>
  <c r="E60" i="51"/>
  <c r="E59" i="51"/>
  <c r="O11" i="51"/>
  <c r="M14" i="51"/>
  <c r="E14" i="51"/>
  <c r="H14" i="51"/>
  <c r="L14" i="51"/>
  <c r="D14" i="51"/>
  <c r="K14" i="51"/>
  <c r="J14" i="51"/>
  <c r="I14" i="51"/>
  <c r="G14" i="51"/>
  <c r="A14" i="51" s="1"/>
  <c r="N14" i="51"/>
  <c r="F14" i="51"/>
  <c r="O16" i="51"/>
  <c r="G18" i="51"/>
  <c r="A18" i="51" s="1"/>
  <c r="N18" i="51"/>
  <c r="F18" i="51"/>
  <c r="M18" i="51"/>
  <c r="E18" i="51"/>
  <c r="J18" i="51"/>
  <c r="L18" i="51"/>
  <c r="D18" i="51"/>
  <c r="K18" i="51"/>
  <c r="I18" i="51"/>
  <c r="H18" i="51"/>
  <c r="M17" i="51"/>
  <c r="E17" i="51"/>
  <c r="L17" i="51"/>
  <c r="D17" i="51"/>
  <c r="D21" i="51" s="1"/>
  <c r="D23" i="51" s="1"/>
  <c r="K17" i="51"/>
  <c r="J17" i="51"/>
  <c r="H17" i="51"/>
  <c r="I17" i="51"/>
  <c r="G17" i="51"/>
  <c r="A17" i="51" s="1"/>
  <c r="N17" i="51"/>
  <c r="F17" i="51"/>
  <c r="G26" i="51"/>
  <c r="A12" i="50"/>
  <c r="A19" i="50"/>
  <c r="A16" i="50"/>
  <c r="C21" i="50"/>
  <c r="C23" i="50" s="1"/>
  <c r="C24" i="50" s="1"/>
  <c r="O16" i="50"/>
  <c r="G18" i="50"/>
  <c r="A18" i="50" s="1"/>
  <c r="K18" i="50"/>
  <c r="N18" i="50"/>
  <c r="F18" i="50"/>
  <c r="J18" i="50"/>
  <c r="M18" i="50"/>
  <c r="E18" i="50"/>
  <c r="L18" i="50"/>
  <c r="D18" i="50"/>
  <c r="I18" i="50"/>
  <c r="H18" i="50"/>
  <c r="O19" i="50"/>
  <c r="O11" i="50"/>
  <c r="G13" i="50"/>
  <c r="E60" i="50"/>
  <c r="E59" i="50"/>
  <c r="M17" i="50"/>
  <c r="E17" i="50"/>
  <c r="L17" i="50"/>
  <c r="D17" i="50"/>
  <c r="O17" i="50" s="1"/>
  <c r="K17" i="50"/>
  <c r="J17" i="50"/>
  <c r="I17" i="50"/>
  <c r="H17" i="50"/>
  <c r="G17" i="50"/>
  <c r="A17" i="50" s="1"/>
  <c r="N17" i="50"/>
  <c r="F17" i="50"/>
  <c r="M14" i="50"/>
  <c r="E14" i="50"/>
  <c r="H14" i="50"/>
  <c r="L14" i="50"/>
  <c r="D14" i="50"/>
  <c r="K14" i="50"/>
  <c r="J14" i="50"/>
  <c r="I14" i="50"/>
  <c r="G14" i="50"/>
  <c r="A14" i="50" s="1"/>
  <c r="N14" i="50"/>
  <c r="F14" i="50"/>
  <c r="G26" i="50"/>
  <c r="O9" i="49"/>
  <c r="O16" i="49"/>
  <c r="M14" i="49"/>
  <c r="E14" i="49"/>
  <c r="N14" i="49"/>
  <c r="L14" i="49"/>
  <c r="D14" i="49"/>
  <c r="J14" i="49"/>
  <c r="K14" i="49"/>
  <c r="F14" i="49"/>
  <c r="I14" i="49"/>
  <c r="G14" i="49"/>
  <c r="A14" i="49" s="1"/>
  <c r="H14" i="49"/>
  <c r="M17" i="49"/>
  <c r="E17" i="49"/>
  <c r="N17" i="49"/>
  <c r="L17" i="49"/>
  <c r="D17" i="49"/>
  <c r="K17" i="49"/>
  <c r="J17" i="49"/>
  <c r="F17" i="49"/>
  <c r="I17" i="49"/>
  <c r="G17" i="49"/>
  <c r="A17" i="49" s="1"/>
  <c r="H17" i="49"/>
  <c r="E60" i="49"/>
  <c r="E59" i="49"/>
  <c r="G18" i="49"/>
  <c r="A18" i="49" s="1"/>
  <c r="L18" i="49"/>
  <c r="N18" i="49"/>
  <c r="F18" i="49"/>
  <c r="D18" i="49"/>
  <c r="M18" i="49"/>
  <c r="E18" i="49"/>
  <c r="K18" i="49"/>
  <c r="I18" i="49"/>
  <c r="J18" i="49"/>
  <c r="H18" i="49"/>
  <c r="O11" i="49"/>
  <c r="G26" i="49"/>
  <c r="C21" i="49"/>
  <c r="C23" i="49" s="1"/>
  <c r="G13" i="49"/>
  <c r="O16" i="48"/>
  <c r="O9" i="48"/>
  <c r="O11" i="48"/>
  <c r="G18" i="48"/>
  <c r="A18" i="48" s="1"/>
  <c r="N18" i="48"/>
  <c r="F18" i="48"/>
  <c r="M18" i="48"/>
  <c r="E18" i="48"/>
  <c r="L18" i="48"/>
  <c r="D18" i="48"/>
  <c r="J18" i="48"/>
  <c r="K18" i="48"/>
  <c r="I18" i="48"/>
  <c r="H18" i="48"/>
  <c r="C21" i="48"/>
  <c r="C23" i="48" s="1"/>
  <c r="E60" i="48"/>
  <c r="E59" i="48"/>
  <c r="M17" i="48"/>
  <c r="E17" i="48"/>
  <c r="H17" i="48"/>
  <c r="L17" i="48"/>
  <c r="D17" i="48"/>
  <c r="K17" i="48"/>
  <c r="J17" i="48"/>
  <c r="I17" i="48"/>
  <c r="G17" i="48"/>
  <c r="A17" i="48" s="1"/>
  <c r="N17" i="48"/>
  <c r="F17" i="48"/>
  <c r="G13" i="48"/>
  <c r="M14" i="48"/>
  <c r="E14" i="48"/>
  <c r="L14" i="48"/>
  <c r="D14" i="48"/>
  <c r="K14" i="48"/>
  <c r="H14" i="48"/>
  <c r="J14" i="48"/>
  <c r="I14" i="48"/>
  <c r="G14" i="48"/>
  <c r="A14" i="48" s="1"/>
  <c r="N14" i="48"/>
  <c r="F14" i="48"/>
  <c r="G26" i="48"/>
  <c r="O16" i="47"/>
  <c r="C21" i="47"/>
  <c r="C23" i="47" s="1"/>
  <c r="C24" i="47" s="1"/>
  <c r="O11" i="47"/>
  <c r="M17" i="47"/>
  <c r="E17" i="47"/>
  <c r="L17" i="47"/>
  <c r="L21" i="47" s="1"/>
  <c r="L23" i="47" s="1"/>
  <c r="L24" i="47" s="1"/>
  <c r="D17" i="47"/>
  <c r="K17" i="47"/>
  <c r="J17" i="47"/>
  <c r="I17" i="47"/>
  <c r="N17" i="47"/>
  <c r="H17" i="47"/>
  <c r="G17" i="47"/>
  <c r="A17" i="47" s="1"/>
  <c r="F17" i="47"/>
  <c r="I26" i="47"/>
  <c r="M14" i="47"/>
  <c r="E14" i="47"/>
  <c r="L14" i="47"/>
  <c r="D14" i="47"/>
  <c r="K14" i="47"/>
  <c r="I14" i="47"/>
  <c r="N14" i="47"/>
  <c r="J14" i="47"/>
  <c r="H14" i="47"/>
  <c r="G14" i="47"/>
  <c r="A14" i="47" s="1"/>
  <c r="F14" i="47"/>
  <c r="A11" i="47"/>
  <c r="E60" i="47"/>
  <c r="E59" i="47"/>
  <c r="G18" i="47"/>
  <c r="A18" i="47" s="1"/>
  <c r="N18" i="47"/>
  <c r="N21" i="47" s="1"/>
  <c r="N23" i="47" s="1"/>
  <c r="N24" i="47" s="1"/>
  <c r="F18" i="47"/>
  <c r="M18" i="47"/>
  <c r="E18" i="47"/>
  <c r="L18" i="47"/>
  <c r="D18" i="47"/>
  <c r="K18" i="47"/>
  <c r="J18" i="47"/>
  <c r="H18" i="47"/>
  <c r="H21" i="47" s="1"/>
  <c r="H23" i="47" s="1"/>
  <c r="I18" i="47"/>
  <c r="L16" i="45"/>
  <c r="M16" i="45"/>
  <c r="N16" i="45"/>
  <c r="C18" i="45"/>
  <c r="E18" i="45" s="1"/>
  <c r="G16" i="45"/>
  <c r="A16" i="45" s="1"/>
  <c r="H16" i="45"/>
  <c r="I16" i="45"/>
  <c r="E16" i="45"/>
  <c r="C17" i="45"/>
  <c r="F17" i="45" s="1"/>
  <c r="F16" i="45"/>
  <c r="O13" i="44"/>
  <c r="D16" i="44"/>
  <c r="C18" i="44"/>
  <c r="J18" i="44" s="1"/>
  <c r="E16" i="44"/>
  <c r="K16" i="44"/>
  <c r="F16" i="44"/>
  <c r="G16" i="44"/>
  <c r="A16" i="44" s="1"/>
  <c r="C17" i="44"/>
  <c r="K17" i="44" s="1"/>
  <c r="L16" i="44"/>
  <c r="C14" i="44"/>
  <c r="I16" i="44"/>
  <c r="N16" i="44"/>
  <c r="M16" i="44"/>
  <c r="I9" i="46"/>
  <c r="O7" i="46"/>
  <c r="E11" i="46"/>
  <c r="M16" i="43"/>
  <c r="K6" i="46"/>
  <c r="K9" i="46" s="1"/>
  <c r="C18" i="43"/>
  <c r="M18" i="43" s="1"/>
  <c r="J16" i="43"/>
  <c r="F16" i="43"/>
  <c r="E9" i="42"/>
  <c r="D9" i="42"/>
  <c r="F9" i="42"/>
  <c r="O11" i="41"/>
  <c r="G16" i="43"/>
  <c r="A16" i="43" s="1"/>
  <c r="N6" i="46"/>
  <c r="N9" i="46" s="1"/>
  <c r="D6" i="46"/>
  <c r="D9" i="46" s="1"/>
  <c r="H6" i="46"/>
  <c r="H9" i="46" s="1"/>
  <c r="H16" i="43"/>
  <c r="O6" i="45"/>
  <c r="O9" i="45" s="1"/>
  <c r="F6" i="46"/>
  <c r="F9" i="46" s="1"/>
  <c r="E6" i="46"/>
  <c r="E9" i="46" s="1"/>
  <c r="K16" i="43"/>
  <c r="M6" i="46"/>
  <c r="M9" i="46" s="1"/>
  <c r="L16" i="43"/>
  <c r="E16" i="43"/>
  <c r="C17" i="43"/>
  <c r="K17" i="43" s="1"/>
  <c r="I16" i="43"/>
  <c r="G6" i="46"/>
  <c r="G9" i="46" s="1"/>
  <c r="J6" i="46"/>
  <c r="J9" i="46" s="1"/>
  <c r="O16" i="41"/>
  <c r="N16" i="43"/>
  <c r="C9" i="46"/>
  <c r="L6" i="46"/>
  <c r="L9" i="46" s="1"/>
  <c r="O9" i="40"/>
  <c r="O7" i="42"/>
  <c r="M9" i="42"/>
  <c r="A11" i="40"/>
  <c r="D11" i="46"/>
  <c r="K11" i="46"/>
  <c r="G11" i="46"/>
  <c r="M11" i="46"/>
  <c r="J11" i="46"/>
  <c r="O17" i="40"/>
  <c r="N11" i="46"/>
  <c r="A17" i="40"/>
  <c r="O6" i="44"/>
  <c r="O9" i="44" s="1"/>
  <c r="I11" i="46"/>
  <c r="H11" i="46"/>
  <c r="L11" i="46"/>
  <c r="K9" i="42"/>
  <c r="L16" i="39"/>
  <c r="C16" i="42"/>
  <c r="J11" i="39"/>
  <c r="C11" i="42"/>
  <c r="J9" i="21"/>
  <c r="G9" i="21"/>
  <c r="E54" i="21" s="1"/>
  <c r="E55" i="21" s="1"/>
  <c r="E57" i="21" s="1"/>
  <c r="O7" i="28"/>
  <c r="J9" i="28"/>
  <c r="O15" i="46"/>
  <c r="O12" i="46"/>
  <c r="G26" i="46"/>
  <c r="E71" i="46"/>
  <c r="E72" i="46" s="1"/>
  <c r="F72" i="46" s="1"/>
  <c r="H19" i="46"/>
  <c r="O13" i="45"/>
  <c r="E54" i="45"/>
  <c r="E55" i="45" s="1"/>
  <c r="E57" i="45" s="1"/>
  <c r="A12" i="45"/>
  <c r="G26" i="45"/>
  <c r="G17" i="45"/>
  <c r="A17" i="45" s="1"/>
  <c r="L17" i="45"/>
  <c r="J17" i="45"/>
  <c r="E71" i="45"/>
  <c r="E72" i="45" s="1"/>
  <c r="F72" i="45" s="1"/>
  <c r="H19" i="45"/>
  <c r="I19" i="45" s="1"/>
  <c r="J19" i="45" s="1"/>
  <c r="K19" i="45" s="1"/>
  <c r="L19" i="45" s="1"/>
  <c r="M19" i="45" s="1"/>
  <c r="N19" i="45" s="1"/>
  <c r="A19" i="45"/>
  <c r="L11" i="45"/>
  <c r="D11" i="45"/>
  <c r="N11" i="45"/>
  <c r="M11" i="45"/>
  <c r="K11" i="45"/>
  <c r="J11" i="45"/>
  <c r="I11" i="45"/>
  <c r="H11" i="45"/>
  <c r="G11" i="45"/>
  <c r="F11" i="45"/>
  <c r="E11" i="45"/>
  <c r="M14" i="45"/>
  <c r="M18" i="44"/>
  <c r="E18" i="44"/>
  <c r="E54" i="44"/>
  <c r="E55" i="44" s="1"/>
  <c r="E57" i="44" s="1"/>
  <c r="A12" i="44"/>
  <c r="D17" i="44"/>
  <c r="O19" i="44"/>
  <c r="F14" i="44"/>
  <c r="K14" i="44"/>
  <c r="J14" i="44"/>
  <c r="G26" i="44"/>
  <c r="L11" i="44"/>
  <c r="D11" i="44"/>
  <c r="G11" i="44"/>
  <c r="M11" i="44"/>
  <c r="K11" i="44"/>
  <c r="J11" i="44"/>
  <c r="I11" i="44"/>
  <c r="E11" i="44"/>
  <c r="H11" i="44"/>
  <c r="N11" i="44"/>
  <c r="F11" i="44"/>
  <c r="O13" i="43"/>
  <c r="L11" i="43"/>
  <c r="D11" i="43"/>
  <c r="E11" i="43"/>
  <c r="K11" i="43"/>
  <c r="N11" i="43"/>
  <c r="F11" i="43"/>
  <c r="J11" i="43"/>
  <c r="M11" i="43"/>
  <c r="I11" i="43"/>
  <c r="H11" i="43"/>
  <c r="G11" i="43"/>
  <c r="O6" i="43"/>
  <c r="O9" i="43" s="1"/>
  <c r="E54" i="43"/>
  <c r="E55" i="43" s="1"/>
  <c r="E57" i="43" s="1"/>
  <c r="J17" i="43"/>
  <c r="M14" i="43"/>
  <c r="E14" i="43"/>
  <c r="F14" i="43"/>
  <c r="L14" i="43"/>
  <c r="D14" i="43"/>
  <c r="G14" i="43"/>
  <c r="A14" i="43" s="1"/>
  <c r="K14" i="43"/>
  <c r="N14" i="43"/>
  <c r="J14" i="43"/>
  <c r="I14" i="43"/>
  <c r="H14" i="43"/>
  <c r="E71" i="43"/>
  <c r="E72" i="43" s="1"/>
  <c r="F72" i="43" s="1"/>
  <c r="H19" i="43"/>
  <c r="I19" i="43" s="1"/>
  <c r="J19" i="43" s="1"/>
  <c r="K19" i="43" s="1"/>
  <c r="L19" i="43" s="1"/>
  <c r="M19" i="43" s="1"/>
  <c r="N19" i="43" s="1"/>
  <c r="A19" i="43"/>
  <c r="G26" i="43"/>
  <c r="O15" i="42"/>
  <c r="O6" i="42"/>
  <c r="N11" i="39"/>
  <c r="E16" i="39"/>
  <c r="I16" i="39"/>
  <c r="F11" i="39"/>
  <c r="M16" i="39"/>
  <c r="J16" i="39"/>
  <c r="O6" i="39"/>
  <c r="O9" i="39" s="1"/>
  <c r="H16" i="39"/>
  <c r="K11" i="39"/>
  <c r="C17" i="39"/>
  <c r="C17" i="42" s="1"/>
  <c r="N16" i="39"/>
  <c r="K16" i="39"/>
  <c r="C18" i="39"/>
  <c r="H18" i="39" s="1"/>
  <c r="C14" i="39"/>
  <c r="L14" i="39" s="1"/>
  <c r="G16" i="39"/>
  <c r="A16" i="39" s="1"/>
  <c r="L11" i="39"/>
  <c r="E11" i="39"/>
  <c r="G11" i="39"/>
  <c r="A11" i="39" s="1"/>
  <c r="M11" i="39"/>
  <c r="H11" i="39"/>
  <c r="D11" i="39"/>
  <c r="D16" i="39"/>
  <c r="G9" i="42"/>
  <c r="E71" i="42"/>
  <c r="E72" i="42" s="1"/>
  <c r="F72" i="42" s="1"/>
  <c r="H19" i="42"/>
  <c r="I19" i="42" s="1"/>
  <c r="J19" i="42" s="1"/>
  <c r="K19" i="42" s="1"/>
  <c r="L19" i="42" s="1"/>
  <c r="M19" i="42" s="1"/>
  <c r="N19" i="42" s="1"/>
  <c r="O13" i="42"/>
  <c r="O12" i="42"/>
  <c r="G26" i="42"/>
  <c r="M17" i="41"/>
  <c r="E17" i="41"/>
  <c r="L17" i="41"/>
  <c r="D17" i="41"/>
  <c r="N17" i="41"/>
  <c r="K17" i="41"/>
  <c r="J17" i="41"/>
  <c r="I17" i="41"/>
  <c r="G17" i="41"/>
  <c r="A17" i="41" s="1"/>
  <c r="F17" i="41"/>
  <c r="H17" i="41"/>
  <c r="E71" i="41"/>
  <c r="E72" i="41" s="1"/>
  <c r="F72" i="41" s="1"/>
  <c r="H19" i="41"/>
  <c r="I19" i="41" s="1"/>
  <c r="J19" i="41" s="1"/>
  <c r="K19" i="41" s="1"/>
  <c r="L19" i="41" s="1"/>
  <c r="M19" i="41" s="1"/>
  <c r="N19" i="41" s="1"/>
  <c r="A19" i="41"/>
  <c r="M14" i="41"/>
  <c r="E14" i="41"/>
  <c r="L14" i="41"/>
  <c r="D14" i="41"/>
  <c r="C21" i="41"/>
  <c r="C23" i="41" s="1"/>
  <c r="F14" i="41"/>
  <c r="K14" i="41"/>
  <c r="J14" i="41"/>
  <c r="I14" i="41"/>
  <c r="H14" i="41"/>
  <c r="G14" i="41"/>
  <c r="A14" i="41" s="1"/>
  <c r="N14" i="41"/>
  <c r="A11" i="41"/>
  <c r="G13" i="41"/>
  <c r="O19" i="41"/>
  <c r="G18" i="41"/>
  <c r="A18" i="41" s="1"/>
  <c r="H18" i="41"/>
  <c r="N18" i="41"/>
  <c r="F18" i="41"/>
  <c r="M18" i="41"/>
  <c r="E18" i="41"/>
  <c r="L18" i="41"/>
  <c r="D18" i="41"/>
  <c r="I18" i="41"/>
  <c r="K18" i="41"/>
  <c r="J18" i="41"/>
  <c r="E60" i="41"/>
  <c r="E59" i="41"/>
  <c r="G26" i="41"/>
  <c r="G26" i="40"/>
  <c r="N18" i="40"/>
  <c r="F18" i="40"/>
  <c r="M18" i="40"/>
  <c r="E18" i="40"/>
  <c r="L18" i="40"/>
  <c r="D18" i="40"/>
  <c r="K18" i="40"/>
  <c r="H18" i="40"/>
  <c r="J18" i="40"/>
  <c r="I18" i="40"/>
  <c r="G18" i="40"/>
  <c r="A18" i="40" s="1"/>
  <c r="L14" i="40"/>
  <c r="D14" i="40"/>
  <c r="J14" i="40"/>
  <c r="K14" i="40"/>
  <c r="N14" i="40"/>
  <c r="I14" i="40"/>
  <c r="G14" i="40"/>
  <c r="A14" i="40" s="1"/>
  <c r="F14" i="40"/>
  <c r="E14" i="40"/>
  <c r="H14" i="40"/>
  <c r="M14" i="40"/>
  <c r="F13" i="40"/>
  <c r="E71" i="40"/>
  <c r="E72" i="40" s="1"/>
  <c r="F72" i="40" s="1"/>
  <c r="H19" i="40"/>
  <c r="A19" i="40"/>
  <c r="E60" i="40"/>
  <c r="E59" i="40"/>
  <c r="J16" i="40"/>
  <c r="H16" i="40"/>
  <c r="I16" i="40"/>
  <c r="G16" i="40"/>
  <c r="A16" i="40" s="1"/>
  <c r="M16" i="40"/>
  <c r="D16" i="40"/>
  <c r="N16" i="40"/>
  <c r="F16" i="40"/>
  <c r="E16" i="40"/>
  <c r="L16" i="40"/>
  <c r="K16" i="40"/>
  <c r="C21" i="40"/>
  <c r="C23" i="40" s="1"/>
  <c r="O11" i="40"/>
  <c r="G26" i="39"/>
  <c r="E60" i="39"/>
  <c r="E59" i="39"/>
  <c r="O13" i="39"/>
  <c r="F18" i="39"/>
  <c r="G9" i="27"/>
  <c r="E54" i="27" s="1"/>
  <c r="E55" i="27" s="1"/>
  <c r="E57" i="27" s="1"/>
  <c r="O7" i="27"/>
  <c r="O7" i="21"/>
  <c r="L11" i="21"/>
  <c r="E11" i="36"/>
  <c r="I9" i="21"/>
  <c r="H9" i="28"/>
  <c r="D9" i="24"/>
  <c r="L11" i="24"/>
  <c r="N11" i="35"/>
  <c r="G12" i="35"/>
  <c r="F12" i="38"/>
  <c r="H15" i="38"/>
  <c r="M6" i="38"/>
  <c r="J15" i="38"/>
  <c r="O15" i="28"/>
  <c r="O12" i="28"/>
  <c r="E9" i="28"/>
  <c r="M9" i="28"/>
  <c r="F9" i="28"/>
  <c r="N9" i="28"/>
  <c r="G9" i="28"/>
  <c r="A12" i="28" s="1"/>
  <c r="O6" i="28"/>
  <c r="O15" i="27"/>
  <c r="D12" i="38"/>
  <c r="H12" i="38"/>
  <c r="G12" i="38"/>
  <c r="L12" i="38"/>
  <c r="N12" i="38"/>
  <c r="I9" i="27"/>
  <c r="J9" i="27"/>
  <c r="I11" i="38"/>
  <c r="O6" i="27"/>
  <c r="D6" i="38"/>
  <c r="L6" i="38"/>
  <c r="I15" i="38"/>
  <c r="K15" i="38"/>
  <c r="D15" i="38"/>
  <c r="L15" i="38"/>
  <c r="E15" i="38"/>
  <c r="M15" i="38"/>
  <c r="F15" i="38"/>
  <c r="N15" i="38"/>
  <c r="E12" i="38"/>
  <c r="M12" i="38"/>
  <c r="I12" i="38"/>
  <c r="J12" i="38"/>
  <c r="G9" i="26"/>
  <c r="E54" i="26" s="1"/>
  <c r="E55" i="26" s="1"/>
  <c r="E57" i="26" s="1"/>
  <c r="H9" i="26"/>
  <c r="J7" i="38"/>
  <c r="K7" i="38"/>
  <c r="K9" i="38" s="1"/>
  <c r="L11" i="26"/>
  <c r="I9" i="26"/>
  <c r="E6" i="38"/>
  <c r="F9" i="24"/>
  <c r="N9" i="24"/>
  <c r="H9" i="24"/>
  <c r="I9" i="24"/>
  <c r="K9" i="21"/>
  <c r="H6" i="36"/>
  <c r="E7" i="36"/>
  <c r="G7" i="36"/>
  <c r="G9" i="36" s="1"/>
  <c r="E54" i="36" s="1"/>
  <c r="E55" i="36" s="1"/>
  <c r="E57" i="36" s="1"/>
  <c r="N7" i="36"/>
  <c r="L12" i="36"/>
  <c r="D12" i="36"/>
  <c r="F12" i="36"/>
  <c r="I12" i="36"/>
  <c r="J12" i="36"/>
  <c r="K12" i="36"/>
  <c r="N12" i="36"/>
  <c r="F7" i="36"/>
  <c r="I12" i="35"/>
  <c r="J6" i="35"/>
  <c r="K6" i="35"/>
  <c r="J15" i="35"/>
  <c r="E15" i="35"/>
  <c r="M15" i="35"/>
  <c r="J12" i="35"/>
  <c r="G6" i="35"/>
  <c r="H6" i="35"/>
  <c r="F15" i="35"/>
  <c r="H12" i="35"/>
  <c r="K12" i="35"/>
  <c r="D12" i="35"/>
  <c r="L12" i="35"/>
  <c r="E12" i="35"/>
  <c r="M12" i="35"/>
  <c r="F12" i="35"/>
  <c r="F7" i="35"/>
  <c r="I7" i="35"/>
  <c r="I9" i="35" s="1"/>
  <c r="N7" i="35"/>
  <c r="D6" i="35"/>
  <c r="L6" i="35"/>
  <c r="E6" i="35"/>
  <c r="M6" i="35"/>
  <c r="M9" i="35" s="1"/>
  <c r="F6" i="35"/>
  <c r="N6" i="35"/>
  <c r="D7" i="38"/>
  <c r="L7" i="38"/>
  <c r="E7" i="38"/>
  <c r="M7" i="38"/>
  <c r="F7" i="38"/>
  <c r="N7" i="38"/>
  <c r="G7" i="38"/>
  <c r="H7" i="38"/>
  <c r="F6" i="38"/>
  <c r="N6" i="38"/>
  <c r="G6" i="38"/>
  <c r="H6" i="38"/>
  <c r="I6" i="38"/>
  <c r="I9" i="38" s="1"/>
  <c r="J6" i="38"/>
  <c r="C9" i="38"/>
  <c r="O13" i="38"/>
  <c r="F26" i="38"/>
  <c r="D19" i="38"/>
  <c r="E19" i="38" s="1"/>
  <c r="F19" i="38" s="1"/>
  <c r="G19" i="38" s="1"/>
  <c r="E12" i="36"/>
  <c r="M12" i="36"/>
  <c r="G12" i="36"/>
  <c r="H7" i="36"/>
  <c r="I7" i="36"/>
  <c r="J7" i="36"/>
  <c r="I6" i="36"/>
  <c r="J6" i="36"/>
  <c r="C9" i="36"/>
  <c r="K6" i="36"/>
  <c r="K9" i="36" s="1"/>
  <c r="D6" i="36"/>
  <c r="D9" i="36" s="1"/>
  <c r="L6" i="36"/>
  <c r="L9" i="36" s="1"/>
  <c r="E6" i="36"/>
  <c r="M6" i="36"/>
  <c r="M9" i="36" s="1"/>
  <c r="F6" i="36"/>
  <c r="N6" i="36"/>
  <c r="F26" i="36"/>
  <c r="F13" i="36"/>
  <c r="G13" i="36" s="1"/>
  <c r="H13" i="36" s="1"/>
  <c r="I13" i="36" s="1"/>
  <c r="J13" i="36" s="1"/>
  <c r="K13" i="36" s="1"/>
  <c r="L13" i="36" s="1"/>
  <c r="M13" i="36" s="1"/>
  <c r="N13" i="36" s="1"/>
  <c r="D15" i="36"/>
  <c r="E15" i="36"/>
  <c r="M15" i="36"/>
  <c r="K15" i="36"/>
  <c r="D19" i="36"/>
  <c r="E19" i="36" s="1"/>
  <c r="F19" i="36" s="1"/>
  <c r="G19" i="36" s="1"/>
  <c r="F15" i="36"/>
  <c r="N15" i="36"/>
  <c r="G15" i="36"/>
  <c r="H15" i="36"/>
  <c r="I15" i="36"/>
  <c r="L15" i="36"/>
  <c r="F19" i="35"/>
  <c r="M19" i="35"/>
  <c r="E19" i="35"/>
  <c r="N19" i="35"/>
  <c r="G7" i="35"/>
  <c r="C9" i="35"/>
  <c r="H7" i="35"/>
  <c r="J7" i="35"/>
  <c r="K7" i="35"/>
  <c r="D7" i="35"/>
  <c r="L7" i="35"/>
  <c r="E7" i="35"/>
  <c r="F26" i="35"/>
  <c r="K15" i="35"/>
  <c r="K19" i="35"/>
  <c r="O13" i="35"/>
  <c r="D15" i="35"/>
  <c r="L15" i="35"/>
  <c r="D19" i="35"/>
  <c r="L19" i="35"/>
  <c r="G15" i="35"/>
  <c r="G19" i="35"/>
  <c r="H15" i="35"/>
  <c r="H19" i="35"/>
  <c r="I15" i="35"/>
  <c r="I19" i="35"/>
  <c r="E71" i="28"/>
  <c r="E72" i="28" s="1"/>
  <c r="F72" i="28" s="1"/>
  <c r="H19" i="28"/>
  <c r="I19" i="28" s="1"/>
  <c r="J19" i="28" s="1"/>
  <c r="K19" i="28" s="1"/>
  <c r="L19" i="28" s="1"/>
  <c r="M19" i="28" s="1"/>
  <c r="N19" i="28" s="1"/>
  <c r="H19" i="27"/>
  <c r="I19" i="27" s="1"/>
  <c r="J19" i="27" s="1"/>
  <c r="K19" i="27" s="1"/>
  <c r="L19" i="27" s="1"/>
  <c r="M19" i="27" s="1"/>
  <c r="N19" i="27" s="1"/>
  <c r="E71" i="27"/>
  <c r="E72" i="27" s="1"/>
  <c r="F72" i="27" s="1"/>
  <c r="G19" i="26"/>
  <c r="E71" i="21"/>
  <c r="E72" i="21" s="1"/>
  <c r="F72" i="21" s="1"/>
  <c r="H19" i="21"/>
  <c r="I19" i="21" s="1"/>
  <c r="J19" i="21" s="1"/>
  <c r="K19" i="21" s="1"/>
  <c r="L19" i="21" s="1"/>
  <c r="M19" i="21" s="1"/>
  <c r="N19" i="21" s="1"/>
  <c r="O19" i="21"/>
  <c r="I9" i="28"/>
  <c r="G11" i="28"/>
  <c r="M11" i="28"/>
  <c r="K9" i="28"/>
  <c r="C16" i="28"/>
  <c r="L9" i="28"/>
  <c r="D11" i="28"/>
  <c r="E11" i="28"/>
  <c r="L11" i="28"/>
  <c r="L17" i="28"/>
  <c r="D17" i="28"/>
  <c r="K17" i="28"/>
  <c r="N17" i="28"/>
  <c r="J17" i="28"/>
  <c r="I17" i="28"/>
  <c r="F17" i="28"/>
  <c r="E17" i="28"/>
  <c r="H17" i="28"/>
  <c r="G17" i="28"/>
  <c r="M17" i="28"/>
  <c r="E54" i="28"/>
  <c r="E55" i="28" s="1"/>
  <c r="E57" i="28" s="1"/>
  <c r="F26" i="28"/>
  <c r="D9" i="28"/>
  <c r="F11" i="28"/>
  <c r="N11" i="28"/>
  <c r="E13" i="28"/>
  <c r="F13" i="28" s="1"/>
  <c r="G13" i="28" s="1"/>
  <c r="H13" i="28" s="1"/>
  <c r="I13" i="28" s="1"/>
  <c r="J13" i="28" s="1"/>
  <c r="K13" i="28" s="1"/>
  <c r="L13" i="28" s="1"/>
  <c r="M13" i="28" s="1"/>
  <c r="N13" i="28" s="1"/>
  <c r="F16" i="28"/>
  <c r="H11" i="28"/>
  <c r="C18" i="28"/>
  <c r="I11" i="28"/>
  <c r="J11" i="28"/>
  <c r="C14" i="28"/>
  <c r="O12" i="27"/>
  <c r="L9" i="27"/>
  <c r="F9" i="27"/>
  <c r="N9" i="27"/>
  <c r="H9" i="27"/>
  <c r="M11" i="27"/>
  <c r="E11" i="27"/>
  <c r="C16" i="27"/>
  <c r="D11" i="27"/>
  <c r="H11" i="27"/>
  <c r="I11" i="27"/>
  <c r="L11" i="27"/>
  <c r="L17" i="27"/>
  <c r="D17" i="27"/>
  <c r="E17" i="27"/>
  <c r="K17" i="27"/>
  <c r="J17" i="27"/>
  <c r="I17" i="27"/>
  <c r="H17" i="27"/>
  <c r="G17" i="27"/>
  <c r="N17" i="27"/>
  <c r="F17" i="27"/>
  <c r="M17" i="27"/>
  <c r="D9" i="27"/>
  <c r="F11" i="27"/>
  <c r="N11" i="27"/>
  <c r="E13" i="27"/>
  <c r="F13" i="27" s="1"/>
  <c r="G13" i="27" s="1"/>
  <c r="H13" i="27" s="1"/>
  <c r="G11" i="27"/>
  <c r="C18" i="27"/>
  <c r="J11" i="27"/>
  <c r="C14" i="27"/>
  <c r="O12" i="26"/>
  <c r="O7" i="26"/>
  <c r="K9" i="26"/>
  <c r="J9" i="26"/>
  <c r="D9" i="26"/>
  <c r="L9" i="26"/>
  <c r="G11" i="26"/>
  <c r="M11" i="26"/>
  <c r="N11" i="26"/>
  <c r="E11" i="26"/>
  <c r="F11" i="26"/>
  <c r="L17" i="26"/>
  <c r="D17" i="26"/>
  <c r="K17" i="26"/>
  <c r="F17" i="26"/>
  <c r="M17" i="26"/>
  <c r="J17" i="26"/>
  <c r="G17" i="26"/>
  <c r="N17" i="26"/>
  <c r="I17" i="26"/>
  <c r="H17" i="26"/>
  <c r="E17" i="26"/>
  <c r="C16" i="26"/>
  <c r="E13" i="26"/>
  <c r="F13" i="26" s="1"/>
  <c r="G13" i="26" s="1"/>
  <c r="H13" i="26" s="1"/>
  <c r="I13" i="26" s="1"/>
  <c r="J13" i="26" s="1"/>
  <c r="K13" i="26" s="1"/>
  <c r="L13" i="26" s="1"/>
  <c r="M13" i="26" s="1"/>
  <c r="N13" i="26" s="1"/>
  <c r="O6" i="26"/>
  <c r="H11" i="26"/>
  <c r="D15" i="26"/>
  <c r="L15" i="26"/>
  <c r="I11" i="26"/>
  <c r="E15" i="26"/>
  <c r="M15" i="26"/>
  <c r="C18" i="26"/>
  <c r="J11" i="26"/>
  <c r="C14" i="26"/>
  <c r="F15" i="26"/>
  <c r="N15" i="26"/>
  <c r="K15" i="26"/>
  <c r="K11" i="26"/>
  <c r="G15" i="26"/>
  <c r="D11" i="26"/>
  <c r="O12" i="24"/>
  <c r="O7" i="24"/>
  <c r="J9" i="24"/>
  <c r="K9" i="24"/>
  <c r="G9" i="24"/>
  <c r="A12" i="24" s="1"/>
  <c r="G11" i="24"/>
  <c r="H11" i="24"/>
  <c r="M11" i="24"/>
  <c r="N11" i="24"/>
  <c r="E11" i="24"/>
  <c r="F11" i="24"/>
  <c r="J16" i="24"/>
  <c r="F16" i="24"/>
  <c r="I16" i="24"/>
  <c r="E16" i="24"/>
  <c r="K16" i="24"/>
  <c r="H16" i="24"/>
  <c r="N16" i="24"/>
  <c r="M16" i="24"/>
  <c r="G16" i="24"/>
  <c r="L16" i="24"/>
  <c r="D16" i="24"/>
  <c r="F26" i="24"/>
  <c r="E13" i="24"/>
  <c r="F13" i="24" s="1"/>
  <c r="G13" i="24" s="1"/>
  <c r="H13" i="24" s="1"/>
  <c r="I13" i="24" s="1"/>
  <c r="J13" i="24" s="1"/>
  <c r="K13" i="24" s="1"/>
  <c r="L13" i="24" s="1"/>
  <c r="M13" i="24" s="1"/>
  <c r="N13" i="24" s="1"/>
  <c r="K15" i="24"/>
  <c r="O6" i="24"/>
  <c r="L15" i="24"/>
  <c r="I11" i="24"/>
  <c r="E15" i="24"/>
  <c r="M15" i="24"/>
  <c r="C18" i="24"/>
  <c r="J11" i="24"/>
  <c r="C14" i="24"/>
  <c r="F15" i="24"/>
  <c r="N15" i="24"/>
  <c r="D15" i="24"/>
  <c r="K11" i="24"/>
  <c r="G15" i="24"/>
  <c r="C17" i="24"/>
  <c r="D11" i="24"/>
  <c r="O12" i="21"/>
  <c r="F11" i="21"/>
  <c r="H9" i="21"/>
  <c r="L9" i="21"/>
  <c r="E9" i="21"/>
  <c r="M9" i="21"/>
  <c r="M11" i="21"/>
  <c r="O6" i="21"/>
  <c r="E11" i="21"/>
  <c r="N11" i="21"/>
  <c r="L17" i="21"/>
  <c r="D17" i="21"/>
  <c r="K17" i="21"/>
  <c r="N17" i="21"/>
  <c r="E17" i="21"/>
  <c r="J17" i="21"/>
  <c r="I17" i="21"/>
  <c r="F17" i="21"/>
  <c r="H17" i="21"/>
  <c r="G17" i="21"/>
  <c r="M17" i="21"/>
  <c r="G11" i="21"/>
  <c r="K15" i="21"/>
  <c r="D9" i="21"/>
  <c r="H11" i="21"/>
  <c r="O13" i="21"/>
  <c r="D15" i="21"/>
  <c r="L15" i="21"/>
  <c r="C16" i="21"/>
  <c r="I11" i="21"/>
  <c r="C18" i="21"/>
  <c r="J11" i="21"/>
  <c r="C14" i="21"/>
  <c r="F15" i="21"/>
  <c r="N15" i="21"/>
  <c r="K11" i="21"/>
  <c r="G15" i="21"/>
  <c r="D11" i="21"/>
  <c r="C27" i="53" l="1"/>
  <c r="C31" i="53" s="1"/>
  <c r="C33" i="53" s="1"/>
  <c r="C35" i="53" s="1"/>
  <c r="O18" i="53"/>
  <c r="F21" i="53"/>
  <c r="F23" i="53" s="1"/>
  <c r="F27" i="53" s="1"/>
  <c r="F31" i="53" s="1"/>
  <c r="F33" i="53" s="1"/>
  <c r="F35" i="53" s="1"/>
  <c r="D21" i="53"/>
  <c r="D23" i="53" s="1"/>
  <c r="D27" i="53" s="1"/>
  <c r="D31" i="53" s="1"/>
  <c r="O17" i="53"/>
  <c r="O14" i="53"/>
  <c r="E24" i="53"/>
  <c r="E27" i="53"/>
  <c r="E31" i="53" s="1"/>
  <c r="H13" i="53"/>
  <c r="G21" i="53"/>
  <c r="G23" i="53" s="1"/>
  <c r="G24" i="53" s="1"/>
  <c r="A26" i="53"/>
  <c r="H26" i="53"/>
  <c r="I14" i="45"/>
  <c r="K14" i="45"/>
  <c r="H14" i="45"/>
  <c r="F14" i="45"/>
  <c r="J14" i="45"/>
  <c r="N17" i="45"/>
  <c r="D17" i="45"/>
  <c r="D14" i="45"/>
  <c r="O14" i="45" s="1"/>
  <c r="N14" i="45"/>
  <c r="L14" i="45"/>
  <c r="G14" i="45"/>
  <c r="A14" i="45" s="1"/>
  <c r="O16" i="45"/>
  <c r="E17" i="44"/>
  <c r="E21" i="44" s="1"/>
  <c r="E23" i="44" s="1"/>
  <c r="M17" i="44"/>
  <c r="N17" i="44"/>
  <c r="G17" i="44"/>
  <c r="A17" i="44" s="1"/>
  <c r="L17" i="44"/>
  <c r="F17" i="44"/>
  <c r="I17" i="44"/>
  <c r="H18" i="43"/>
  <c r="G18" i="43"/>
  <c r="A18" i="43" s="1"/>
  <c r="J18" i="43"/>
  <c r="K18" i="43"/>
  <c r="D18" i="43"/>
  <c r="F18" i="43"/>
  <c r="N18" i="43"/>
  <c r="O16" i="40"/>
  <c r="I14" i="39"/>
  <c r="J14" i="39"/>
  <c r="D14" i="39"/>
  <c r="K14" i="39"/>
  <c r="E21" i="52"/>
  <c r="E23" i="52" s="1"/>
  <c r="E24" i="52" s="1"/>
  <c r="H21" i="52"/>
  <c r="H23" i="52" s="1"/>
  <c r="H24" i="52" s="1"/>
  <c r="O18" i="52"/>
  <c r="F21" i="52"/>
  <c r="F23" i="52" s="1"/>
  <c r="F24" i="52" s="1"/>
  <c r="C24" i="52"/>
  <c r="C27" i="52"/>
  <c r="C31" i="52" s="1"/>
  <c r="D27" i="52"/>
  <c r="D31" i="52" s="1"/>
  <c r="D24" i="52"/>
  <c r="A26" i="52"/>
  <c r="H26" i="52"/>
  <c r="A14" i="52"/>
  <c r="G21" i="52"/>
  <c r="G23" i="52" s="1"/>
  <c r="G24" i="52" s="1"/>
  <c r="O14" i="52"/>
  <c r="I19" i="52"/>
  <c r="J19" i="52" s="1"/>
  <c r="K19" i="52" s="1"/>
  <c r="L19" i="52" s="1"/>
  <c r="M19" i="52" s="1"/>
  <c r="N19" i="52" s="1"/>
  <c r="J13" i="52"/>
  <c r="O17" i="51"/>
  <c r="O18" i="51"/>
  <c r="F21" i="51"/>
  <c r="F23" i="51" s="1"/>
  <c r="F24" i="51" s="1"/>
  <c r="D27" i="51"/>
  <c r="D31" i="51" s="1"/>
  <c r="D24" i="51"/>
  <c r="E21" i="51"/>
  <c r="E23" i="51" s="1"/>
  <c r="A26" i="51"/>
  <c r="H26" i="51"/>
  <c r="O14" i="51"/>
  <c r="H13" i="51"/>
  <c r="G21" i="51"/>
  <c r="G23" i="51" s="1"/>
  <c r="G24" i="51" s="1"/>
  <c r="C33" i="51"/>
  <c r="C35" i="51" s="1"/>
  <c r="C27" i="50"/>
  <c r="C31" i="50" s="1"/>
  <c r="C33" i="50" s="1"/>
  <c r="F21" i="50"/>
  <c r="F23" i="50" s="1"/>
  <c r="F24" i="50" s="1"/>
  <c r="O14" i="50"/>
  <c r="O18" i="50"/>
  <c r="D21" i="50"/>
  <c r="D23" i="50" s="1"/>
  <c r="E21" i="50"/>
  <c r="E23" i="50" s="1"/>
  <c r="A26" i="50"/>
  <c r="H26" i="50"/>
  <c r="H13" i="50"/>
  <c r="G21" i="50"/>
  <c r="G23" i="50" s="1"/>
  <c r="G24" i="50" s="1"/>
  <c r="A17" i="21"/>
  <c r="A26" i="28"/>
  <c r="O9" i="28"/>
  <c r="A19" i="28"/>
  <c r="O18" i="49"/>
  <c r="D21" i="49"/>
  <c r="D23" i="49" s="1"/>
  <c r="D27" i="49" s="1"/>
  <c r="D31" i="49" s="1"/>
  <c r="F21" i="49"/>
  <c r="F23" i="49" s="1"/>
  <c r="F24" i="49" s="1"/>
  <c r="O17" i="49"/>
  <c r="A26" i="49"/>
  <c r="H26" i="49"/>
  <c r="C24" i="49"/>
  <c r="C27" i="49"/>
  <c r="C31" i="49" s="1"/>
  <c r="O14" i="49"/>
  <c r="E21" i="49"/>
  <c r="E23" i="49" s="1"/>
  <c r="H13" i="49"/>
  <c r="G21" i="49"/>
  <c r="G23" i="49" s="1"/>
  <c r="G24" i="49" s="1"/>
  <c r="F21" i="48"/>
  <c r="F23" i="48" s="1"/>
  <c r="F24" i="48" s="1"/>
  <c r="O18" i="48"/>
  <c r="O14" i="48"/>
  <c r="D21" i="48"/>
  <c r="D23" i="48" s="1"/>
  <c r="D27" i="48" s="1"/>
  <c r="D31" i="48" s="1"/>
  <c r="O17" i="48"/>
  <c r="E21" i="48"/>
  <c r="E23" i="48" s="1"/>
  <c r="A26" i="48"/>
  <c r="H26" i="48"/>
  <c r="H13" i="48"/>
  <c r="G21" i="48"/>
  <c r="G23" i="48" s="1"/>
  <c r="G24" i="48" s="1"/>
  <c r="C24" i="48"/>
  <c r="C27" i="48"/>
  <c r="C31" i="48" s="1"/>
  <c r="C27" i="47"/>
  <c r="C31" i="47" s="1"/>
  <c r="J21" i="47"/>
  <c r="J23" i="47" s="1"/>
  <c r="J24" i="47" s="1"/>
  <c r="O17" i="47"/>
  <c r="G21" i="47"/>
  <c r="G23" i="47" s="1"/>
  <c r="G24" i="47" s="1"/>
  <c r="K21" i="47"/>
  <c r="K23" i="47" s="1"/>
  <c r="K24" i="47" s="1"/>
  <c r="D21" i="47"/>
  <c r="D23" i="47" s="1"/>
  <c r="D24" i="47" s="1"/>
  <c r="F21" i="47"/>
  <c r="F23" i="47" s="1"/>
  <c r="F24" i="47" s="1"/>
  <c r="O18" i="47"/>
  <c r="H24" i="47"/>
  <c r="H27" i="47"/>
  <c r="H31" i="47" s="1"/>
  <c r="I21" i="47"/>
  <c r="I23" i="47" s="1"/>
  <c r="I24" i="47" s="1"/>
  <c r="O14" i="47"/>
  <c r="E21" i="47"/>
  <c r="E23" i="47" s="1"/>
  <c r="M21" i="47"/>
  <c r="M23" i="47" s="1"/>
  <c r="M24" i="47" s="1"/>
  <c r="J26" i="47"/>
  <c r="M18" i="45"/>
  <c r="H17" i="45"/>
  <c r="E17" i="45"/>
  <c r="N18" i="45"/>
  <c r="I17" i="45"/>
  <c r="M17" i="45"/>
  <c r="K17" i="45"/>
  <c r="G17" i="46"/>
  <c r="A17" i="46" s="1"/>
  <c r="F18" i="45"/>
  <c r="F21" i="45" s="1"/>
  <c r="F23" i="45" s="1"/>
  <c r="C21" i="45"/>
  <c r="C23" i="45" s="1"/>
  <c r="C24" i="45" s="1"/>
  <c r="I18" i="45"/>
  <c r="H18" i="45"/>
  <c r="J18" i="45"/>
  <c r="J21" i="45" s="1"/>
  <c r="J23" i="45" s="1"/>
  <c r="J24" i="45" s="1"/>
  <c r="L18" i="45"/>
  <c r="L21" i="45" s="1"/>
  <c r="L23" i="45" s="1"/>
  <c r="L24" i="45" s="1"/>
  <c r="K18" i="45"/>
  <c r="G18" i="45"/>
  <c r="A18" i="45" s="1"/>
  <c r="D18" i="45"/>
  <c r="K14" i="46"/>
  <c r="F14" i="46"/>
  <c r="I14" i="46"/>
  <c r="N14" i="46"/>
  <c r="J14" i="46"/>
  <c r="F18" i="44"/>
  <c r="D14" i="44"/>
  <c r="K18" i="44"/>
  <c r="K21" i="44" s="1"/>
  <c r="K23" i="44" s="1"/>
  <c r="K24" i="44" s="1"/>
  <c r="N18" i="44"/>
  <c r="N14" i="44"/>
  <c r="L14" i="44"/>
  <c r="H18" i="44"/>
  <c r="G18" i="44"/>
  <c r="A18" i="44" s="1"/>
  <c r="G14" i="44"/>
  <c r="A14" i="44" s="1"/>
  <c r="E14" i="44"/>
  <c r="D18" i="44"/>
  <c r="I18" i="44"/>
  <c r="I21" i="44" s="1"/>
  <c r="I23" i="44" s="1"/>
  <c r="I24" i="44" s="1"/>
  <c r="H14" i="44"/>
  <c r="M14" i="44"/>
  <c r="M21" i="44" s="1"/>
  <c r="M23" i="44" s="1"/>
  <c r="M24" i="44" s="1"/>
  <c r="L18" i="44"/>
  <c r="I14" i="44"/>
  <c r="H17" i="44"/>
  <c r="H14" i="46"/>
  <c r="J17" i="44"/>
  <c r="J21" i="44" s="1"/>
  <c r="J23" i="44" s="1"/>
  <c r="J24" i="44" s="1"/>
  <c r="C21" i="44"/>
  <c r="C23" i="44" s="1"/>
  <c r="C24" i="44" s="1"/>
  <c r="M14" i="46"/>
  <c r="E14" i="46"/>
  <c r="A11" i="46"/>
  <c r="L14" i="46"/>
  <c r="G14" i="46"/>
  <c r="A14" i="46" s="1"/>
  <c r="D14" i="46"/>
  <c r="O16" i="44"/>
  <c r="O11" i="46"/>
  <c r="H17" i="43"/>
  <c r="H21" i="43" s="1"/>
  <c r="H23" i="43" s="1"/>
  <c r="H24" i="43" s="1"/>
  <c r="F17" i="43"/>
  <c r="G17" i="43"/>
  <c r="A17" i="43" s="1"/>
  <c r="E17" i="43"/>
  <c r="D17" i="43"/>
  <c r="L17" i="43"/>
  <c r="I17" i="43"/>
  <c r="M17" i="43"/>
  <c r="M21" i="43" s="1"/>
  <c r="M23" i="43" s="1"/>
  <c r="M24" i="43" s="1"/>
  <c r="C21" i="43"/>
  <c r="C23" i="43" s="1"/>
  <c r="C24" i="43" s="1"/>
  <c r="N17" i="43"/>
  <c r="N21" i="43" s="1"/>
  <c r="N23" i="43" s="1"/>
  <c r="N24" i="43" s="1"/>
  <c r="L18" i="43"/>
  <c r="O16" i="43"/>
  <c r="I18" i="43"/>
  <c r="E18" i="43"/>
  <c r="L18" i="46"/>
  <c r="A19" i="46"/>
  <c r="E21" i="41"/>
  <c r="E23" i="41" s="1"/>
  <c r="E27" i="41" s="1"/>
  <c r="E31" i="41" s="1"/>
  <c r="A12" i="46"/>
  <c r="F21" i="41"/>
  <c r="F23" i="41" s="1"/>
  <c r="F27" i="41" s="1"/>
  <c r="F31" i="41" s="1"/>
  <c r="E54" i="46"/>
  <c r="E55" i="46" s="1"/>
  <c r="E57" i="46" s="1"/>
  <c r="E60" i="46" s="1"/>
  <c r="O18" i="41"/>
  <c r="O6" i="46"/>
  <c r="O9" i="46" s="1"/>
  <c r="E21" i="45"/>
  <c r="E23" i="45" s="1"/>
  <c r="E27" i="45" s="1"/>
  <c r="E31" i="45" s="1"/>
  <c r="O17" i="41"/>
  <c r="O9" i="42"/>
  <c r="F21" i="44"/>
  <c r="F23" i="44" s="1"/>
  <c r="F24" i="44" s="1"/>
  <c r="O14" i="43"/>
  <c r="D21" i="43"/>
  <c r="D23" i="43" s="1"/>
  <c r="D24" i="43" s="1"/>
  <c r="D21" i="44"/>
  <c r="D23" i="44" s="1"/>
  <c r="D27" i="44" s="1"/>
  <c r="D31" i="44" s="1"/>
  <c r="M16" i="46"/>
  <c r="F16" i="46"/>
  <c r="I16" i="46"/>
  <c r="K16" i="46"/>
  <c r="L16" i="46"/>
  <c r="N16" i="46"/>
  <c r="E16" i="46"/>
  <c r="G16" i="46"/>
  <c r="H16" i="46"/>
  <c r="D16" i="46"/>
  <c r="J16" i="46"/>
  <c r="O14" i="40"/>
  <c r="N16" i="42"/>
  <c r="I16" i="42"/>
  <c r="M16" i="42"/>
  <c r="J16" i="42"/>
  <c r="L16" i="42"/>
  <c r="G16" i="42"/>
  <c r="F16" i="42"/>
  <c r="E16" i="42"/>
  <c r="K16" i="42"/>
  <c r="D16" i="42"/>
  <c r="H16" i="42"/>
  <c r="M14" i="39"/>
  <c r="C14" i="42"/>
  <c r="F17" i="39"/>
  <c r="L17" i="39"/>
  <c r="O11" i="39"/>
  <c r="L18" i="39"/>
  <c r="C18" i="42"/>
  <c r="H17" i="39"/>
  <c r="O16" i="39"/>
  <c r="F14" i="39"/>
  <c r="F21" i="39" s="1"/>
  <c r="F23" i="39" s="1"/>
  <c r="G17" i="39"/>
  <c r="A17" i="39" s="1"/>
  <c r="E17" i="39"/>
  <c r="K17" i="39"/>
  <c r="D17" i="39"/>
  <c r="H14" i="39"/>
  <c r="H21" i="39" s="1"/>
  <c r="H23" i="39" s="1"/>
  <c r="H24" i="39" s="1"/>
  <c r="I17" i="39"/>
  <c r="M17" i="39"/>
  <c r="J11" i="42"/>
  <c r="I11" i="42"/>
  <c r="M11" i="42"/>
  <c r="D11" i="42"/>
  <c r="H11" i="42"/>
  <c r="L11" i="42"/>
  <c r="K11" i="42"/>
  <c r="E11" i="42"/>
  <c r="G11" i="42"/>
  <c r="A11" i="42" s="1"/>
  <c r="F11" i="42"/>
  <c r="N11" i="42"/>
  <c r="N17" i="39"/>
  <c r="J17" i="39"/>
  <c r="G17" i="42"/>
  <c r="A17" i="42" s="1"/>
  <c r="N17" i="42"/>
  <c r="D17" i="42"/>
  <c r="J17" i="42"/>
  <c r="E17" i="42"/>
  <c r="I17" i="42"/>
  <c r="L17" i="42"/>
  <c r="M17" i="42"/>
  <c r="H17" i="42"/>
  <c r="K17" i="42"/>
  <c r="F17" i="42"/>
  <c r="L14" i="38"/>
  <c r="O19" i="27"/>
  <c r="O9" i="27"/>
  <c r="H18" i="38"/>
  <c r="A26" i="26"/>
  <c r="A11" i="26"/>
  <c r="A19" i="21"/>
  <c r="A12" i="21"/>
  <c r="A26" i="21"/>
  <c r="A17" i="28"/>
  <c r="G16" i="28"/>
  <c r="A16" i="28" s="1"/>
  <c r="A26" i="46"/>
  <c r="H26" i="46"/>
  <c r="I19" i="46"/>
  <c r="O11" i="45"/>
  <c r="N21" i="45"/>
  <c r="N23" i="45" s="1"/>
  <c r="N24" i="45" s="1"/>
  <c r="O19" i="45"/>
  <c r="A11" i="45"/>
  <c r="A26" i="45"/>
  <c r="H26" i="45"/>
  <c r="E60" i="45"/>
  <c r="E59" i="45"/>
  <c r="E60" i="44"/>
  <c r="E59" i="44"/>
  <c r="A26" i="44"/>
  <c r="H26" i="44"/>
  <c r="O11" i="44"/>
  <c r="A11" i="44"/>
  <c r="J21" i="43"/>
  <c r="J23" i="43" s="1"/>
  <c r="J24" i="43" s="1"/>
  <c r="O19" i="43"/>
  <c r="F21" i="43"/>
  <c r="F23" i="43" s="1"/>
  <c r="A11" i="43"/>
  <c r="E60" i="43"/>
  <c r="E59" i="43"/>
  <c r="O11" i="43"/>
  <c r="K21" i="43"/>
  <c r="K23" i="43" s="1"/>
  <c r="K24" i="43" s="1"/>
  <c r="H26" i="43"/>
  <c r="A26" i="43"/>
  <c r="E21" i="43"/>
  <c r="E23" i="43" s="1"/>
  <c r="O19" i="42"/>
  <c r="E54" i="42"/>
  <c r="E55" i="42" s="1"/>
  <c r="E57" i="42" s="1"/>
  <c r="E60" i="42" s="1"/>
  <c r="A19" i="42"/>
  <c r="A16" i="42"/>
  <c r="A12" i="42"/>
  <c r="E18" i="39"/>
  <c r="M18" i="39"/>
  <c r="J18" i="39"/>
  <c r="G18" i="39"/>
  <c r="A18" i="39" s="1"/>
  <c r="C21" i="39"/>
  <c r="C23" i="39" s="1"/>
  <c r="N18" i="39"/>
  <c r="N21" i="39" s="1"/>
  <c r="N23" i="39" s="1"/>
  <c r="N24" i="39" s="1"/>
  <c r="K18" i="39"/>
  <c r="G14" i="39"/>
  <c r="A14" i="39" s="1"/>
  <c r="E14" i="39"/>
  <c r="I18" i="39"/>
  <c r="D18" i="39"/>
  <c r="N14" i="39"/>
  <c r="A26" i="42"/>
  <c r="H26" i="42"/>
  <c r="A26" i="41"/>
  <c r="H26" i="41"/>
  <c r="C24" i="41"/>
  <c r="C27" i="41"/>
  <c r="C31" i="41" s="1"/>
  <c r="D21" i="41"/>
  <c r="D23" i="41" s="1"/>
  <c r="O14" i="41"/>
  <c r="H13" i="41"/>
  <c r="G21" i="41"/>
  <c r="G23" i="41" s="1"/>
  <c r="G24" i="41" s="1"/>
  <c r="O18" i="40"/>
  <c r="G13" i="40"/>
  <c r="F21" i="40"/>
  <c r="F23" i="40" s="1"/>
  <c r="E21" i="40"/>
  <c r="E23" i="40" s="1"/>
  <c r="A26" i="40"/>
  <c r="H26" i="40"/>
  <c r="D21" i="40"/>
  <c r="D23" i="40" s="1"/>
  <c r="I19" i="40"/>
  <c r="J19" i="40" s="1"/>
  <c r="K19" i="40" s="1"/>
  <c r="L19" i="40" s="1"/>
  <c r="M19" i="40" s="1"/>
  <c r="N19" i="40" s="1"/>
  <c r="C24" i="40"/>
  <c r="C27" i="40"/>
  <c r="C31" i="40" s="1"/>
  <c r="A26" i="39"/>
  <c r="H26" i="39"/>
  <c r="A17" i="27"/>
  <c r="A19" i="27"/>
  <c r="A26" i="27"/>
  <c r="A12" i="27"/>
  <c r="J16" i="27"/>
  <c r="E16" i="38"/>
  <c r="O13" i="26"/>
  <c r="A17" i="26"/>
  <c r="A12" i="26"/>
  <c r="O9" i="21"/>
  <c r="H16" i="28"/>
  <c r="C21" i="28"/>
  <c r="C23" i="28" s="1"/>
  <c r="C27" i="28" s="1"/>
  <c r="C31" i="28" s="1"/>
  <c r="A11" i="28"/>
  <c r="L16" i="28"/>
  <c r="J16" i="28"/>
  <c r="I16" i="28"/>
  <c r="E16" i="28"/>
  <c r="L11" i="35"/>
  <c r="H11" i="35"/>
  <c r="K11" i="35"/>
  <c r="F11" i="35"/>
  <c r="G11" i="35"/>
  <c r="M11" i="35"/>
  <c r="D11" i="35"/>
  <c r="E11" i="35"/>
  <c r="J11" i="35"/>
  <c r="I11" i="35"/>
  <c r="G9" i="35"/>
  <c r="E54" i="35" s="1"/>
  <c r="E55" i="35" s="1"/>
  <c r="E57" i="35" s="1"/>
  <c r="E60" i="35" s="1"/>
  <c r="F9" i="35"/>
  <c r="K9" i="35"/>
  <c r="M9" i="38"/>
  <c r="D16" i="28"/>
  <c r="N16" i="28"/>
  <c r="K16" i="28"/>
  <c r="M16" i="28"/>
  <c r="E9" i="38"/>
  <c r="O15" i="38"/>
  <c r="O12" i="38"/>
  <c r="H9" i="38"/>
  <c r="D9" i="38"/>
  <c r="E11" i="38"/>
  <c r="D11" i="38"/>
  <c r="L9" i="38"/>
  <c r="J9" i="38"/>
  <c r="O7" i="38"/>
  <c r="O6" i="38"/>
  <c r="E9" i="36"/>
  <c r="N9" i="36"/>
  <c r="O12" i="36"/>
  <c r="F11" i="36"/>
  <c r="J9" i="36"/>
  <c r="F9" i="36"/>
  <c r="O7" i="36"/>
  <c r="L9" i="35"/>
  <c r="J9" i="35"/>
  <c r="H9" i="35"/>
  <c r="O6" i="35"/>
  <c r="O12" i="35"/>
  <c r="N9" i="35"/>
  <c r="E9" i="35"/>
  <c r="O7" i="35"/>
  <c r="G9" i="38"/>
  <c r="A19" i="38" s="1"/>
  <c r="K11" i="38"/>
  <c r="N9" i="38"/>
  <c r="F9" i="38"/>
  <c r="M11" i="38"/>
  <c r="N11" i="38"/>
  <c r="J11" i="38"/>
  <c r="G11" i="38"/>
  <c r="F11" i="38"/>
  <c r="L11" i="38"/>
  <c r="H11" i="38"/>
  <c r="G26" i="38"/>
  <c r="E71" i="38"/>
  <c r="E72" i="38" s="1"/>
  <c r="F72" i="38" s="1"/>
  <c r="H19" i="38"/>
  <c r="E17" i="38"/>
  <c r="O15" i="36"/>
  <c r="A12" i="36"/>
  <c r="M11" i="36"/>
  <c r="I9" i="36"/>
  <c r="H9" i="36"/>
  <c r="K11" i="36"/>
  <c r="J11" i="36"/>
  <c r="I11" i="36"/>
  <c r="L11" i="36"/>
  <c r="N11" i="36"/>
  <c r="G11" i="36"/>
  <c r="A11" i="36" s="1"/>
  <c r="D11" i="36"/>
  <c r="H11" i="36"/>
  <c r="O6" i="36"/>
  <c r="E60" i="36"/>
  <c r="E59" i="36"/>
  <c r="O13" i="36"/>
  <c r="A19" i="36"/>
  <c r="E71" i="36"/>
  <c r="E72" i="36" s="1"/>
  <c r="F72" i="36" s="1"/>
  <c r="H19" i="36"/>
  <c r="I19" i="36" s="1"/>
  <c r="J19" i="36" s="1"/>
  <c r="K19" i="36" s="1"/>
  <c r="L19" i="36" s="1"/>
  <c r="M19" i="36" s="1"/>
  <c r="N19" i="36" s="1"/>
  <c r="G26" i="36"/>
  <c r="O19" i="35"/>
  <c r="O15" i="35"/>
  <c r="D9" i="35"/>
  <c r="G26" i="35"/>
  <c r="E71" i="35"/>
  <c r="E72" i="35" s="1"/>
  <c r="F72" i="35" s="1"/>
  <c r="O19" i="28"/>
  <c r="A19" i="26"/>
  <c r="E71" i="26"/>
  <c r="E72" i="26" s="1"/>
  <c r="F72" i="26" s="1"/>
  <c r="H19" i="26"/>
  <c r="I19" i="26" s="1"/>
  <c r="J19" i="26" s="1"/>
  <c r="K19" i="26" s="1"/>
  <c r="L19" i="26" s="1"/>
  <c r="M19" i="26" s="1"/>
  <c r="N19" i="26" s="1"/>
  <c r="O15" i="21"/>
  <c r="O17" i="28"/>
  <c r="O11" i="28"/>
  <c r="E60" i="28"/>
  <c r="E59" i="28"/>
  <c r="N18" i="28"/>
  <c r="F18" i="28"/>
  <c r="M18" i="28"/>
  <c r="E18" i="28"/>
  <c r="G18" i="28"/>
  <c r="A18" i="28" s="1"/>
  <c r="L18" i="28"/>
  <c r="D18" i="28"/>
  <c r="H18" i="28"/>
  <c r="K18" i="28"/>
  <c r="J18" i="28"/>
  <c r="I18" i="28"/>
  <c r="O13" i="28"/>
  <c r="L14" i="28"/>
  <c r="D14" i="28"/>
  <c r="K14" i="28"/>
  <c r="J14" i="28"/>
  <c r="I14" i="28"/>
  <c r="N14" i="28"/>
  <c r="M14" i="28"/>
  <c r="H14" i="28"/>
  <c r="G14" i="28"/>
  <c r="A14" i="28" s="1"/>
  <c r="F14" i="28"/>
  <c r="E14" i="28"/>
  <c r="G16" i="27"/>
  <c r="A16" i="27" s="1"/>
  <c r="K16" i="27"/>
  <c r="L16" i="27"/>
  <c r="C21" i="27"/>
  <c r="C23" i="27" s="1"/>
  <c r="C24" i="27" s="1"/>
  <c r="D16" i="27"/>
  <c r="F16" i="27"/>
  <c r="I16" i="27"/>
  <c r="N16" i="27"/>
  <c r="H16" i="27"/>
  <c r="M16" i="27"/>
  <c r="E16" i="27"/>
  <c r="O17" i="27"/>
  <c r="L14" i="27"/>
  <c r="D14" i="27"/>
  <c r="K14" i="27"/>
  <c r="E14" i="27"/>
  <c r="J14" i="27"/>
  <c r="I14" i="27"/>
  <c r="M14" i="27"/>
  <c r="H14" i="27"/>
  <c r="G14" i="27"/>
  <c r="A14" i="27" s="1"/>
  <c r="N14" i="27"/>
  <c r="F14" i="27"/>
  <c r="I13" i="27"/>
  <c r="O11" i="27"/>
  <c r="E60" i="27"/>
  <c r="E59" i="27"/>
  <c r="N18" i="27"/>
  <c r="F18" i="27"/>
  <c r="M18" i="27"/>
  <c r="E18" i="27"/>
  <c r="L18" i="27"/>
  <c r="D18" i="27"/>
  <c r="K18" i="27"/>
  <c r="J18" i="27"/>
  <c r="I18" i="27"/>
  <c r="G18" i="27"/>
  <c r="A18" i="27" s="1"/>
  <c r="H18" i="27"/>
  <c r="A11" i="27"/>
  <c r="O9" i="26"/>
  <c r="O17" i="26"/>
  <c r="O15" i="26"/>
  <c r="E60" i="26"/>
  <c r="E59" i="26"/>
  <c r="J16" i="26"/>
  <c r="I16" i="26"/>
  <c r="M16" i="26"/>
  <c r="D16" i="26"/>
  <c r="K16" i="26"/>
  <c r="H16" i="26"/>
  <c r="G16" i="26"/>
  <c r="A16" i="26" s="1"/>
  <c r="N16" i="26"/>
  <c r="F16" i="26"/>
  <c r="E16" i="26"/>
  <c r="L16" i="26"/>
  <c r="N18" i="26"/>
  <c r="F18" i="26"/>
  <c r="M18" i="26"/>
  <c r="E18" i="26"/>
  <c r="I18" i="26"/>
  <c r="L18" i="26"/>
  <c r="D18" i="26"/>
  <c r="G18" i="26"/>
  <c r="A18" i="26" s="1"/>
  <c r="K18" i="26"/>
  <c r="J18" i="26"/>
  <c r="H18" i="26"/>
  <c r="C21" i="26"/>
  <c r="C23" i="26" s="1"/>
  <c r="O11" i="26"/>
  <c r="M14" i="26"/>
  <c r="E14" i="26"/>
  <c r="F14" i="26"/>
  <c r="L14" i="26"/>
  <c r="D14" i="26"/>
  <c r="K14" i="26"/>
  <c r="G14" i="26"/>
  <c r="J14" i="26"/>
  <c r="I14" i="26"/>
  <c r="H14" i="26"/>
  <c r="N14" i="26"/>
  <c r="O15" i="24"/>
  <c r="O13" i="24"/>
  <c r="E54" i="24"/>
  <c r="E55" i="24" s="1"/>
  <c r="E57" i="24" s="1"/>
  <c r="E59" i="24" s="1"/>
  <c r="A16" i="24"/>
  <c r="O16" i="24"/>
  <c r="O9" i="24"/>
  <c r="A19" i="24"/>
  <c r="A26" i="24"/>
  <c r="A11" i="24"/>
  <c r="N18" i="24"/>
  <c r="F18" i="24"/>
  <c r="M18" i="24"/>
  <c r="E18" i="24"/>
  <c r="L18" i="24"/>
  <c r="D18" i="24"/>
  <c r="J18" i="24"/>
  <c r="I18" i="24"/>
  <c r="K18" i="24"/>
  <c r="G18" i="24"/>
  <c r="A18" i="24" s="1"/>
  <c r="H18" i="24"/>
  <c r="O11" i="24"/>
  <c r="L17" i="24"/>
  <c r="D17" i="24"/>
  <c r="G17" i="24"/>
  <c r="A17" i="24" s="1"/>
  <c r="M17" i="24"/>
  <c r="K17" i="24"/>
  <c r="H17" i="24"/>
  <c r="J17" i="24"/>
  <c r="E17" i="24"/>
  <c r="I17" i="24"/>
  <c r="N17" i="24"/>
  <c r="F17" i="24"/>
  <c r="M14" i="24"/>
  <c r="E14" i="24"/>
  <c r="H14" i="24"/>
  <c r="F14" i="24"/>
  <c r="L14" i="24"/>
  <c r="D14" i="24"/>
  <c r="N14" i="24"/>
  <c r="K14" i="24"/>
  <c r="I14" i="24"/>
  <c r="J14" i="24"/>
  <c r="C21" i="24"/>
  <c r="C23" i="24" s="1"/>
  <c r="G14" i="24"/>
  <c r="A14" i="24" s="1"/>
  <c r="O17" i="21"/>
  <c r="J16" i="21"/>
  <c r="L16" i="21"/>
  <c r="I16" i="21"/>
  <c r="H16" i="21"/>
  <c r="G16" i="21"/>
  <c r="A16" i="21" s="1"/>
  <c r="N16" i="21"/>
  <c r="F16" i="21"/>
  <c r="K16" i="21"/>
  <c r="M16" i="21"/>
  <c r="E16" i="21"/>
  <c r="D16" i="21"/>
  <c r="C21" i="21"/>
  <c r="C23" i="21" s="1"/>
  <c r="E60" i="21"/>
  <c r="E59" i="21"/>
  <c r="O11" i="21"/>
  <c r="N18" i="21"/>
  <c r="F18" i="21"/>
  <c r="H18" i="21"/>
  <c r="M18" i="21"/>
  <c r="E18" i="21"/>
  <c r="L18" i="21"/>
  <c r="D18" i="21"/>
  <c r="G18" i="21"/>
  <c r="A18" i="21" s="1"/>
  <c r="K18" i="21"/>
  <c r="J18" i="21"/>
  <c r="I18" i="21"/>
  <c r="A11" i="21"/>
  <c r="M14" i="21"/>
  <c r="E14" i="21"/>
  <c r="L14" i="21"/>
  <c r="D14" i="21"/>
  <c r="K14" i="21"/>
  <c r="K21" i="21" s="1"/>
  <c r="K23" i="21" s="1"/>
  <c r="J14" i="21"/>
  <c r="I14" i="21"/>
  <c r="G14" i="21"/>
  <c r="A14" i="21" s="1"/>
  <c r="F14" i="21"/>
  <c r="H14" i="21"/>
  <c r="N14" i="21"/>
  <c r="D24" i="48" l="1"/>
  <c r="F24" i="53"/>
  <c r="D24" i="53"/>
  <c r="G27" i="53"/>
  <c r="A27" i="53" s="1"/>
  <c r="H21" i="53"/>
  <c r="H23" i="53" s="1"/>
  <c r="H24" i="53" s="1"/>
  <c r="I13" i="53"/>
  <c r="E33" i="53"/>
  <c r="E35" i="53" s="1"/>
  <c r="I26" i="53"/>
  <c r="D33" i="53"/>
  <c r="G33" i="53" s="1"/>
  <c r="D35" i="53"/>
  <c r="E24" i="45"/>
  <c r="M21" i="45"/>
  <c r="M23" i="45" s="1"/>
  <c r="M24" i="45" s="1"/>
  <c r="K21" i="45"/>
  <c r="K23" i="45" s="1"/>
  <c r="K24" i="45" s="1"/>
  <c r="O17" i="45"/>
  <c r="O18" i="45"/>
  <c r="O18" i="44"/>
  <c r="G21" i="44"/>
  <c r="G23" i="44" s="1"/>
  <c r="G24" i="44" s="1"/>
  <c r="L21" i="44"/>
  <c r="L23" i="44" s="1"/>
  <c r="L24" i="44" s="1"/>
  <c r="O14" i="44"/>
  <c r="H21" i="44"/>
  <c r="H23" i="44" s="1"/>
  <c r="H24" i="44" s="1"/>
  <c r="F17" i="46"/>
  <c r="I17" i="46"/>
  <c r="O18" i="43"/>
  <c r="N17" i="46"/>
  <c r="K17" i="46"/>
  <c r="G21" i="43"/>
  <c r="G23" i="43" s="1"/>
  <c r="G24" i="43" s="1"/>
  <c r="L21" i="43"/>
  <c r="L23" i="43" s="1"/>
  <c r="L24" i="43" s="1"/>
  <c r="H18" i="46"/>
  <c r="O17" i="43"/>
  <c r="I21" i="43"/>
  <c r="I23" i="43" s="1"/>
  <c r="I24" i="43" s="1"/>
  <c r="C21" i="42"/>
  <c r="C23" i="42" s="1"/>
  <c r="C24" i="42" s="1"/>
  <c r="K21" i="39"/>
  <c r="K23" i="39" s="1"/>
  <c r="K24" i="39" s="1"/>
  <c r="E27" i="52"/>
  <c r="E31" i="52" s="1"/>
  <c r="F27" i="52"/>
  <c r="F31" i="52" s="1"/>
  <c r="F33" i="52" s="1"/>
  <c r="F35" i="52" s="1"/>
  <c r="G27" i="52"/>
  <c r="D33" i="52"/>
  <c r="D35" i="52" s="1"/>
  <c r="C33" i="52"/>
  <c r="C35" i="52" s="1"/>
  <c r="K13" i="52"/>
  <c r="J21" i="52"/>
  <c r="J23" i="52" s="1"/>
  <c r="J24" i="52" s="1"/>
  <c r="I21" i="52"/>
  <c r="I23" i="52" s="1"/>
  <c r="I24" i="52" s="1"/>
  <c r="O19" i="52"/>
  <c r="H27" i="52"/>
  <c r="H31" i="52" s="1"/>
  <c r="I26" i="52"/>
  <c r="G27" i="51"/>
  <c r="G31" i="51" s="1"/>
  <c r="A31" i="51" s="1"/>
  <c r="F27" i="51"/>
  <c r="F31" i="51" s="1"/>
  <c r="F33" i="51" s="1"/>
  <c r="F35" i="51" s="1"/>
  <c r="E24" i="51"/>
  <c r="E27" i="51"/>
  <c r="E31" i="51" s="1"/>
  <c r="I26" i="51"/>
  <c r="I13" i="51"/>
  <c r="H21" i="51"/>
  <c r="H23" i="51" s="1"/>
  <c r="H24" i="51" s="1"/>
  <c r="D33" i="51"/>
  <c r="D35" i="51" s="1"/>
  <c r="F27" i="50"/>
  <c r="F31" i="50" s="1"/>
  <c r="F33" i="50" s="1"/>
  <c r="F35" i="50" s="1"/>
  <c r="I13" i="50"/>
  <c r="H21" i="50"/>
  <c r="H23" i="50" s="1"/>
  <c r="H24" i="50" s="1"/>
  <c r="I26" i="50"/>
  <c r="G27" i="50"/>
  <c r="E24" i="50"/>
  <c r="E27" i="50"/>
  <c r="E31" i="50" s="1"/>
  <c r="C35" i="50"/>
  <c r="D27" i="50"/>
  <c r="D31" i="50" s="1"/>
  <c r="D24" i="50"/>
  <c r="F27" i="49"/>
  <c r="F31" i="49" s="1"/>
  <c r="F33" i="49" s="1"/>
  <c r="F35" i="49" s="1"/>
  <c r="D24" i="49"/>
  <c r="I26" i="49"/>
  <c r="G27" i="49"/>
  <c r="I13" i="49"/>
  <c r="H21" i="49"/>
  <c r="H23" i="49" s="1"/>
  <c r="H24" i="49" s="1"/>
  <c r="E24" i="49"/>
  <c r="E27" i="49"/>
  <c r="E31" i="49" s="1"/>
  <c r="C33" i="49"/>
  <c r="C35" i="49" s="1"/>
  <c r="D33" i="49"/>
  <c r="D35" i="49" s="1"/>
  <c r="F27" i="48"/>
  <c r="F31" i="48" s="1"/>
  <c r="F33" i="48" s="1"/>
  <c r="F35" i="48" s="1"/>
  <c r="I13" i="48"/>
  <c r="H21" i="48"/>
  <c r="H23" i="48" s="1"/>
  <c r="H24" i="48" s="1"/>
  <c r="C33" i="48"/>
  <c r="C35" i="48" s="1"/>
  <c r="G27" i="48"/>
  <c r="E24" i="48"/>
  <c r="E27" i="48"/>
  <c r="E31" i="48" s="1"/>
  <c r="D33" i="48"/>
  <c r="D35" i="48" s="1"/>
  <c r="I26" i="48"/>
  <c r="C33" i="47"/>
  <c r="C35" i="47" s="1"/>
  <c r="I27" i="47"/>
  <c r="I31" i="47" s="1"/>
  <c r="F27" i="47"/>
  <c r="F31" i="47" s="1"/>
  <c r="F33" i="47" s="1"/>
  <c r="F35" i="47" s="1"/>
  <c r="D27" i="47"/>
  <c r="D31" i="47" s="1"/>
  <c r="D33" i="47" s="1"/>
  <c r="D35" i="47" s="1"/>
  <c r="G27" i="47"/>
  <c r="A27" i="47" s="1"/>
  <c r="O21" i="47"/>
  <c r="O23" i="47" s="1"/>
  <c r="O24" i="47" s="1"/>
  <c r="K26" i="47"/>
  <c r="J27" i="47"/>
  <c r="J31" i="47" s="1"/>
  <c r="E27" i="47"/>
  <c r="E31" i="47" s="1"/>
  <c r="E24" i="47"/>
  <c r="G21" i="45"/>
  <c r="G23" i="45" s="1"/>
  <c r="J17" i="46"/>
  <c r="H17" i="46"/>
  <c r="E17" i="46"/>
  <c r="M17" i="46"/>
  <c r="D17" i="46"/>
  <c r="L17" i="46"/>
  <c r="C27" i="45"/>
  <c r="C31" i="45" s="1"/>
  <c r="C33" i="45" s="1"/>
  <c r="C35" i="45" s="1"/>
  <c r="H21" i="45"/>
  <c r="H23" i="45" s="1"/>
  <c r="H24" i="45" s="1"/>
  <c r="I21" i="45"/>
  <c r="I23" i="45" s="1"/>
  <c r="I24" i="45" s="1"/>
  <c r="D21" i="45"/>
  <c r="D23" i="45" s="1"/>
  <c r="D24" i="45" s="1"/>
  <c r="O14" i="46"/>
  <c r="M18" i="46"/>
  <c r="O17" i="44"/>
  <c r="D18" i="46"/>
  <c r="N21" i="44"/>
  <c r="N23" i="44" s="1"/>
  <c r="N24" i="44" s="1"/>
  <c r="I18" i="46"/>
  <c r="C27" i="44"/>
  <c r="C31" i="44" s="1"/>
  <c r="C33" i="44" s="1"/>
  <c r="D24" i="44"/>
  <c r="K18" i="46"/>
  <c r="N18" i="46"/>
  <c r="D27" i="43"/>
  <c r="D31" i="43" s="1"/>
  <c r="D33" i="43" s="1"/>
  <c r="D35" i="43" s="1"/>
  <c r="C27" i="43"/>
  <c r="C31" i="43" s="1"/>
  <c r="C33" i="43" s="1"/>
  <c r="G18" i="46"/>
  <c r="A18" i="46" s="1"/>
  <c r="C21" i="46"/>
  <c r="C23" i="46" s="1"/>
  <c r="J18" i="46"/>
  <c r="E18" i="46"/>
  <c r="F18" i="46"/>
  <c r="O16" i="46"/>
  <c r="E24" i="41"/>
  <c r="F24" i="41"/>
  <c r="O21" i="43"/>
  <c r="O23" i="43" s="1"/>
  <c r="O24" i="43" s="1"/>
  <c r="E59" i="46"/>
  <c r="F27" i="44"/>
  <c r="F31" i="44" s="1"/>
  <c r="F33" i="44" s="1"/>
  <c r="F35" i="44" s="1"/>
  <c r="A16" i="46"/>
  <c r="O16" i="42"/>
  <c r="J21" i="39"/>
  <c r="J23" i="39" s="1"/>
  <c r="J24" i="39" s="1"/>
  <c r="O17" i="39"/>
  <c r="L21" i="39"/>
  <c r="L23" i="39" s="1"/>
  <c r="L24" i="39" s="1"/>
  <c r="M21" i="39"/>
  <c r="M23" i="39" s="1"/>
  <c r="M24" i="39" s="1"/>
  <c r="O17" i="42"/>
  <c r="G21" i="39"/>
  <c r="G23" i="39" s="1"/>
  <c r="G24" i="39" s="1"/>
  <c r="I21" i="39"/>
  <c r="I23" i="39" s="1"/>
  <c r="I24" i="39" s="1"/>
  <c r="F24" i="39"/>
  <c r="F27" i="39"/>
  <c r="F31" i="39" s="1"/>
  <c r="F33" i="39" s="1"/>
  <c r="F35" i="39" s="1"/>
  <c r="F14" i="42"/>
  <c r="D14" i="42"/>
  <c r="J14" i="42"/>
  <c r="H14" i="42"/>
  <c r="L14" i="42"/>
  <c r="N14" i="42"/>
  <c r="G14" i="42"/>
  <c r="A14" i="42" s="1"/>
  <c r="E14" i="42"/>
  <c r="I14" i="42"/>
  <c r="M14" i="42"/>
  <c r="K14" i="42"/>
  <c r="O11" i="42"/>
  <c r="N18" i="42"/>
  <c r="M18" i="42"/>
  <c r="J18" i="42"/>
  <c r="H18" i="42"/>
  <c r="I18" i="42"/>
  <c r="E18" i="42"/>
  <c r="G18" i="42"/>
  <c r="A18" i="42" s="1"/>
  <c r="D18" i="42"/>
  <c r="K18" i="42"/>
  <c r="F18" i="42"/>
  <c r="L18" i="42"/>
  <c r="E21" i="39"/>
  <c r="E23" i="39" s="1"/>
  <c r="E24" i="39" s="1"/>
  <c r="M21" i="28"/>
  <c r="M23" i="28" s="1"/>
  <c r="M24" i="28" s="1"/>
  <c r="I26" i="46"/>
  <c r="J19" i="46"/>
  <c r="I26" i="45"/>
  <c r="E33" i="45"/>
  <c r="E35" i="45" s="1"/>
  <c r="F24" i="45"/>
  <c r="F27" i="45"/>
  <c r="F31" i="45" s="1"/>
  <c r="O21" i="45"/>
  <c r="O23" i="45" s="1"/>
  <c r="O24" i="45" s="1"/>
  <c r="I26" i="44"/>
  <c r="E24" i="44"/>
  <c r="E27" i="44"/>
  <c r="E31" i="44" s="1"/>
  <c r="D33" i="44"/>
  <c r="D35" i="44" s="1"/>
  <c r="F24" i="43"/>
  <c r="F27" i="43"/>
  <c r="F31" i="43" s="1"/>
  <c r="H27" i="43"/>
  <c r="H31" i="43" s="1"/>
  <c r="I26" i="43"/>
  <c r="E24" i="43"/>
  <c r="E27" i="43"/>
  <c r="E31" i="43" s="1"/>
  <c r="E59" i="42"/>
  <c r="C27" i="39"/>
  <c r="C31" i="39" s="1"/>
  <c r="C24" i="39"/>
  <c r="O18" i="39"/>
  <c r="D21" i="39"/>
  <c r="D23" i="39" s="1"/>
  <c r="O14" i="39"/>
  <c r="I26" i="42"/>
  <c r="D24" i="41"/>
  <c r="D27" i="41"/>
  <c r="D31" i="41" s="1"/>
  <c r="C33" i="41"/>
  <c r="C35" i="41" s="1"/>
  <c r="E33" i="41"/>
  <c r="E35" i="41" s="1"/>
  <c r="I26" i="41"/>
  <c r="G27" i="41"/>
  <c r="I13" i="41"/>
  <c r="H21" i="41"/>
  <c r="H23" i="41" s="1"/>
  <c r="H24" i="41" s="1"/>
  <c r="F33" i="41"/>
  <c r="F35" i="41" s="1"/>
  <c r="D24" i="40"/>
  <c r="D27" i="40"/>
  <c r="D31" i="40" s="1"/>
  <c r="I26" i="40"/>
  <c r="C33" i="40"/>
  <c r="C35" i="40" s="1"/>
  <c r="E24" i="40"/>
  <c r="E27" i="40"/>
  <c r="E31" i="40" s="1"/>
  <c r="O19" i="40"/>
  <c r="H13" i="40"/>
  <c r="G21" i="40"/>
  <c r="G23" i="40" s="1"/>
  <c r="F24" i="40"/>
  <c r="F27" i="40"/>
  <c r="F31" i="40" s="1"/>
  <c r="H27" i="39"/>
  <c r="H31" i="39" s="1"/>
  <c r="I26" i="39"/>
  <c r="O19" i="26"/>
  <c r="D21" i="21"/>
  <c r="D23" i="21" s="1"/>
  <c r="D27" i="21" s="1"/>
  <c r="D31" i="21" s="1"/>
  <c r="C24" i="28"/>
  <c r="O16" i="28"/>
  <c r="O11" i="35"/>
  <c r="A19" i="35"/>
  <c r="E60" i="24"/>
  <c r="E59" i="35"/>
  <c r="A12" i="35"/>
  <c r="A11" i="35"/>
  <c r="K16" i="38"/>
  <c r="N18" i="38"/>
  <c r="D16" i="38"/>
  <c r="K18" i="38"/>
  <c r="D18" i="38"/>
  <c r="L18" i="38"/>
  <c r="I18" i="38"/>
  <c r="J16" i="38"/>
  <c r="J18" i="38"/>
  <c r="K21" i="28"/>
  <c r="K23" i="28" s="1"/>
  <c r="K27" i="28" s="1"/>
  <c r="K31" i="28" s="1"/>
  <c r="G18" i="38"/>
  <c r="A18" i="38" s="1"/>
  <c r="H16" i="38"/>
  <c r="G16" i="38"/>
  <c r="A16" i="38" s="1"/>
  <c r="I16" i="38"/>
  <c r="L16" i="38"/>
  <c r="F16" i="38"/>
  <c r="M14" i="38"/>
  <c r="F14" i="38"/>
  <c r="O16" i="27"/>
  <c r="D14" i="38"/>
  <c r="H14" i="38"/>
  <c r="N16" i="38"/>
  <c r="E14" i="38"/>
  <c r="I14" i="38"/>
  <c r="M16" i="38"/>
  <c r="O9" i="38"/>
  <c r="I21" i="26"/>
  <c r="I23" i="26" s="1"/>
  <c r="I27" i="26" s="1"/>
  <c r="I31" i="26" s="1"/>
  <c r="D21" i="26"/>
  <c r="D23" i="26" s="1"/>
  <c r="D27" i="26" s="1"/>
  <c r="D31" i="26" s="1"/>
  <c r="N21" i="26"/>
  <c r="N23" i="26" s="1"/>
  <c r="N24" i="26" s="1"/>
  <c r="L21" i="26"/>
  <c r="L23" i="26" s="1"/>
  <c r="L27" i="26" s="1"/>
  <c r="L31" i="26" s="1"/>
  <c r="K21" i="24"/>
  <c r="K23" i="24" s="1"/>
  <c r="K24" i="24" s="1"/>
  <c r="O9" i="36"/>
  <c r="I21" i="21"/>
  <c r="I23" i="21" s="1"/>
  <c r="I24" i="21" s="1"/>
  <c r="O19" i="36"/>
  <c r="O9" i="35"/>
  <c r="G14" i="38"/>
  <c r="E18" i="38"/>
  <c r="J14" i="38"/>
  <c r="M18" i="38"/>
  <c r="C21" i="38"/>
  <c r="C23" i="38" s="1"/>
  <c r="C24" i="38" s="1"/>
  <c r="N14" i="38"/>
  <c r="K14" i="38"/>
  <c r="F18" i="38"/>
  <c r="O11" i="38"/>
  <c r="A11" i="38"/>
  <c r="A12" i="38"/>
  <c r="E54" i="38"/>
  <c r="E55" i="38" s="1"/>
  <c r="E57" i="38" s="1"/>
  <c r="I17" i="38"/>
  <c r="G17" i="38"/>
  <c r="A17" i="38" s="1"/>
  <c r="F17" i="38"/>
  <c r="H17" i="38"/>
  <c r="N17" i="38"/>
  <c r="M17" i="38"/>
  <c r="J17" i="38"/>
  <c r="K17" i="38"/>
  <c r="D17" i="38"/>
  <c r="L17" i="38"/>
  <c r="H26" i="38"/>
  <c r="A26" i="38"/>
  <c r="I19" i="38"/>
  <c r="O11" i="36"/>
  <c r="H26" i="36"/>
  <c r="A26" i="36"/>
  <c r="A26" i="35"/>
  <c r="H26" i="35"/>
  <c r="N21" i="28"/>
  <c r="N23" i="28" s="1"/>
  <c r="N24" i="28" s="1"/>
  <c r="J21" i="28"/>
  <c r="J23" i="28" s="1"/>
  <c r="J27" i="28" s="1"/>
  <c r="J31" i="28" s="1"/>
  <c r="H21" i="28"/>
  <c r="H23" i="28" s="1"/>
  <c r="H27" i="28" s="1"/>
  <c r="H31" i="28" s="1"/>
  <c r="F21" i="28"/>
  <c r="F23" i="28" s="1"/>
  <c r="F24" i="28" s="1"/>
  <c r="O14" i="28"/>
  <c r="G21" i="28"/>
  <c r="G23" i="28" s="1"/>
  <c r="G24" i="28" s="1"/>
  <c r="L21" i="28"/>
  <c r="L23" i="28" s="1"/>
  <c r="L27" i="28" s="1"/>
  <c r="L31" i="28" s="1"/>
  <c r="I21" i="28"/>
  <c r="I23" i="28" s="1"/>
  <c r="I27" i="28" s="1"/>
  <c r="I31" i="28" s="1"/>
  <c r="O18" i="28"/>
  <c r="E21" i="28"/>
  <c r="E23" i="28" s="1"/>
  <c r="D21" i="28"/>
  <c r="D23" i="28" s="1"/>
  <c r="C33" i="28"/>
  <c r="C35" i="28" s="1"/>
  <c r="H21" i="27"/>
  <c r="H23" i="27" s="1"/>
  <c r="H27" i="27" s="1"/>
  <c r="H31" i="27" s="1"/>
  <c r="C27" i="27"/>
  <c r="C31" i="27" s="1"/>
  <c r="C33" i="27" s="1"/>
  <c r="C35" i="27" s="1"/>
  <c r="O18" i="27"/>
  <c r="G21" i="27"/>
  <c r="G23" i="27" s="1"/>
  <c r="G27" i="27" s="1"/>
  <c r="E21" i="27"/>
  <c r="E23" i="27" s="1"/>
  <c r="E27" i="27" s="1"/>
  <c r="E31" i="27" s="1"/>
  <c r="F21" i="27"/>
  <c r="F23" i="27" s="1"/>
  <c r="F24" i="27" s="1"/>
  <c r="J13" i="27"/>
  <c r="I21" i="27"/>
  <c r="I23" i="27" s="1"/>
  <c r="D21" i="27"/>
  <c r="D23" i="27" s="1"/>
  <c r="O14" i="27"/>
  <c r="J21" i="26"/>
  <c r="J23" i="26" s="1"/>
  <c r="J27" i="26" s="1"/>
  <c r="J31" i="26" s="1"/>
  <c r="K21" i="26"/>
  <c r="K23" i="26" s="1"/>
  <c r="K24" i="26" s="1"/>
  <c r="H21" i="26"/>
  <c r="H23" i="26" s="1"/>
  <c r="H27" i="26" s="1"/>
  <c r="H31" i="26" s="1"/>
  <c r="E21" i="26"/>
  <c r="E23" i="26" s="1"/>
  <c r="E24" i="26" s="1"/>
  <c r="M21" i="26"/>
  <c r="M23" i="26" s="1"/>
  <c r="M24" i="26" s="1"/>
  <c r="O18" i="26"/>
  <c r="F21" i="26"/>
  <c r="F23" i="26" s="1"/>
  <c r="F24" i="26" s="1"/>
  <c r="O14" i="26"/>
  <c r="A14" i="26"/>
  <c r="G21" i="26"/>
  <c r="G23" i="26" s="1"/>
  <c r="O16" i="26"/>
  <c r="C24" i="26"/>
  <c r="C27" i="26"/>
  <c r="C31" i="26" s="1"/>
  <c r="N21" i="24"/>
  <c r="N23" i="24" s="1"/>
  <c r="N27" i="24" s="1"/>
  <c r="N31" i="24" s="1"/>
  <c r="D21" i="24"/>
  <c r="D23" i="24" s="1"/>
  <c r="D24" i="24" s="1"/>
  <c r="L21" i="24"/>
  <c r="L23" i="24" s="1"/>
  <c r="L24" i="24" s="1"/>
  <c r="O18" i="24"/>
  <c r="I21" i="24"/>
  <c r="I23" i="24" s="1"/>
  <c r="I24" i="24" s="1"/>
  <c r="M21" i="24"/>
  <c r="M23" i="24" s="1"/>
  <c r="M24" i="24" s="1"/>
  <c r="F21" i="24"/>
  <c r="F23" i="24" s="1"/>
  <c r="F24" i="24" s="1"/>
  <c r="O17" i="24"/>
  <c r="J21" i="24"/>
  <c r="J23" i="24" s="1"/>
  <c r="J27" i="24" s="1"/>
  <c r="J31" i="24" s="1"/>
  <c r="E21" i="24"/>
  <c r="E23" i="24" s="1"/>
  <c r="E27" i="24" s="1"/>
  <c r="E31" i="24" s="1"/>
  <c r="O14" i="24"/>
  <c r="C27" i="24"/>
  <c r="C31" i="24" s="1"/>
  <c r="C24" i="24"/>
  <c r="H21" i="24"/>
  <c r="H23" i="24" s="1"/>
  <c r="G21" i="24"/>
  <c r="G23" i="24" s="1"/>
  <c r="J21" i="21"/>
  <c r="J23" i="21" s="1"/>
  <c r="J27" i="21" s="1"/>
  <c r="J31" i="21" s="1"/>
  <c r="O18" i="21"/>
  <c r="G21" i="21"/>
  <c r="G23" i="21" s="1"/>
  <c r="G27" i="21" s="1"/>
  <c r="O16" i="21"/>
  <c r="H21" i="21"/>
  <c r="H23" i="21" s="1"/>
  <c r="H27" i="21" s="1"/>
  <c r="H31" i="21" s="1"/>
  <c r="K27" i="21"/>
  <c r="K31" i="21" s="1"/>
  <c r="K24" i="21"/>
  <c r="O14" i="21"/>
  <c r="C24" i="21"/>
  <c r="C27" i="21"/>
  <c r="C31" i="21" s="1"/>
  <c r="N21" i="21"/>
  <c r="N23" i="21" s="1"/>
  <c r="F21" i="21"/>
  <c r="F23" i="21" s="1"/>
  <c r="E21" i="21"/>
  <c r="E23" i="21" s="1"/>
  <c r="L21" i="21"/>
  <c r="L23" i="21" s="1"/>
  <c r="M21" i="21"/>
  <c r="M23" i="21" s="1"/>
  <c r="G31" i="53" l="1"/>
  <c r="A31" i="53" s="1"/>
  <c r="G35" i="53"/>
  <c r="A35" i="53" s="1"/>
  <c r="J13" i="53"/>
  <c r="I21" i="53"/>
  <c r="I23" i="53" s="1"/>
  <c r="I24" i="53" s="1"/>
  <c r="J26" i="53"/>
  <c r="H27" i="53"/>
  <c r="H31" i="53" s="1"/>
  <c r="I21" i="46"/>
  <c r="I23" i="46" s="1"/>
  <c r="I24" i="46" s="1"/>
  <c r="D21" i="46"/>
  <c r="D23" i="46" s="1"/>
  <c r="D27" i="46" s="1"/>
  <c r="D31" i="46" s="1"/>
  <c r="D33" i="46" s="1"/>
  <c r="D35" i="46" s="1"/>
  <c r="G27" i="44"/>
  <c r="G31" i="44" s="1"/>
  <c r="A31" i="44" s="1"/>
  <c r="E21" i="46"/>
  <c r="E23" i="46" s="1"/>
  <c r="E24" i="46" s="1"/>
  <c r="F21" i="46"/>
  <c r="F23" i="46" s="1"/>
  <c r="F27" i="46" s="1"/>
  <c r="F31" i="46" s="1"/>
  <c r="F33" i="46" s="1"/>
  <c r="F35" i="46" s="1"/>
  <c r="H27" i="44"/>
  <c r="H31" i="44" s="1"/>
  <c r="O21" i="44"/>
  <c r="O23" i="44" s="1"/>
  <c r="O24" i="44" s="1"/>
  <c r="H21" i="46"/>
  <c r="H23" i="46" s="1"/>
  <c r="H24" i="46" s="1"/>
  <c r="G27" i="43"/>
  <c r="A27" i="43" s="1"/>
  <c r="O17" i="46"/>
  <c r="C27" i="42"/>
  <c r="C31" i="42" s="1"/>
  <c r="C33" i="42" s="1"/>
  <c r="C35" i="42" s="1"/>
  <c r="E33" i="52"/>
  <c r="E35" i="52" s="1"/>
  <c r="G35" i="52" s="1"/>
  <c r="A35" i="52" s="1"/>
  <c r="L13" i="52"/>
  <c r="K21" i="52"/>
  <c r="K23" i="52" s="1"/>
  <c r="K24" i="52" s="1"/>
  <c r="J26" i="52"/>
  <c r="I27" i="52"/>
  <c r="I31" i="52" s="1"/>
  <c r="G31" i="52"/>
  <c r="A31" i="52" s="1"/>
  <c r="A27" i="52"/>
  <c r="A27" i="51"/>
  <c r="H27" i="51"/>
  <c r="H31" i="51" s="1"/>
  <c r="J26" i="51"/>
  <c r="E33" i="51"/>
  <c r="G33" i="51" s="1"/>
  <c r="J13" i="51"/>
  <c r="I21" i="51"/>
  <c r="I23" i="51" s="1"/>
  <c r="I24" i="51" s="1"/>
  <c r="D33" i="50"/>
  <c r="G31" i="50"/>
  <c r="A31" i="50" s="1"/>
  <c r="A27" i="50"/>
  <c r="J13" i="50"/>
  <c r="I21" i="50"/>
  <c r="I23" i="50" s="1"/>
  <c r="I24" i="50" s="1"/>
  <c r="J26" i="50"/>
  <c r="E33" i="50"/>
  <c r="E35" i="50" s="1"/>
  <c r="H27" i="50"/>
  <c r="H31" i="50" s="1"/>
  <c r="G31" i="49"/>
  <c r="A31" i="49" s="1"/>
  <c r="A27" i="49"/>
  <c r="J26" i="49"/>
  <c r="J13" i="49"/>
  <c r="I21" i="49"/>
  <c r="I23" i="49" s="1"/>
  <c r="I24" i="49" s="1"/>
  <c r="E33" i="49"/>
  <c r="G33" i="49" s="1"/>
  <c r="H27" i="49"/>
  <c r="H31" i="49" s="1"/>
  <c r="H27" i="48"/>
  <c r="H31" i="48" s="1"/>
  <c r="E33" i="48"/>
  <c r="G33" i="48" s="1"/>
  <c r="J26" i="48"/>
  <c r="J13" i="48"/>
  <c r="I21" i="48"/>
  <c r="I23" i="48" s="1"/>
  <c r="I24" i="48" s="1"/>
  <c r="G31" i="48"/>
  <c r="A31" i="48" s="1"/>
  <c r="A27" i="48"/>
  <c r="G31" i="47"/>
  <c r="A31" i="47" s="1"/>
  <c r="E33" i="47"/>
  <c r="G33" i="47" s="1"/>
  <c r="L26" i="47"/>
  <c r="K27" i="47"/>
  <c r="K31" i="47" s="1"/>
  <c r="H27" i="45"/>
  <c r="H31" i="45" s="1"/>
  <c r="G24" i="45"/>
  <c r="G27" i="45"/>
  <c r="D27" i="45"/>
  <c r="D31" i="45" s="1"/>
  <c r="D33" i="45" s="1"/>
  <c r="D35" i="45" s="1"/>
  <c r="C35" i="43"/>
  <c r="G21" i="46"/>
  <c r="G23" i="46" s="1"/>
  <c r="G24" i="46" s="1"/>
  <c r="O18" i="46"/>
  <c r="C24" i="46"/>
  <c r="C27" i="46"/>
  <c r="C31" i="46" s="1"/>
  <c r="C33" i="46" s="1"/>
  <c r="C35" i="46" s="1"/>
  <c r="F21" i="42"/>
  <c r="F23" i="42" s="1"/>
  <c r="F24" i="42" s="1"/>
  <c r="I21" i="42"/>
  <c r="I23" i="42" s="1"/>
  <c r="I24" i="42" s="1"/>
  <c r="H21" i="42"/>
  <c r="H23" i="42" s="1"/>
  <c r="H24" i="42" s="1"/>
  <c r="N21" i="42"/>
  <c r="N23" i="42" s="1"/>
  <c r="N24" i="42" s="1"/>
  <c r="D21" i="42"/>
  <c r="D23" i="42" s="1"/>
  <c r="D27" i="42" s="1"/>
  <c r="D31" i="42" s="1"/>
  <c r="D33" i="42" s="1"/>
  <c r="D35" i="42" s="1"/>
  <c r="K21" i="42"/>
  <c r="K23" i="42" s="1"/>
  <c r="K24" i="42" s="1"/>
  <c r="G27" i="39"/>
  <c r="G31" i="39" s="1"/>
  <c r="A31" i="39" s="1"/>
  <c r="L21" i="42"/>
  <c r="L23" i="42" s="1"/>
  <c r="L24" i="42" s="1"/>
  <c r="E21" i="42"/>
  <c r="E23" i="42" s="1"/>
  <c r="E27" i="42" s="1"/>
  <c r="E31" i="42" s="1"/>
  <c r="E33" i="42" s="1"/>
  <c r="E35" i="42" s="1"/>
  <c r="O21" i="39"/>
  <c r="O23" i="39" s="1"/>
  <c r="O24" i="39" s="1"/>
  <c r="M21" i="42"/>
  <c r="M23" i="42" s="1"/>
  <c r="M24" i="42" s="1"/>
  <c r="E27" i="39"/>
  <c r="E31" i="39" s="1"/>
  <c r="E33" i="39" s="1"/>
  <c r="E35" i="39" s="1"/>
  <c r="O18" i="42"/>
  <c r="J21" i="42"/>
  <c r="J23" i="42" s="1"/>
  <c r="J24" i="42" s="1"/>
  <c r="G21" i="42"/>
  <c r="G23" i="42" s="1"/>
  <c r="O14" i="42"/>
  <c r="K24" i="28"/>
  <c r="M27" i="28"/>
  <c r="M31" i="28" s="1"/>
  <c r="K19" i="46"/>
  <c r="J21" i="46"/>
  <c r="J23" i="46" s="1"/>
  <c r="J24" i="46" s="1"/>
  <c r="J26" i="46"/>
  <c r="F33" i="45"/>
  <c r="F35" i="45" s="1"/>
  <c r="I27" i="45"/>
  <c r="I31" i="45" s="1"/>
  <c r="J26" i="45"/>
  <c r="E33" i="44"/>
  <c r="E35" i="44" s="1"/>
  <c r="J26" i="44"/>
  <c r="I27" i="44"/>
  <c r="I31" i="44" s="1"/>
  <c r="C35" i="44"/>
  <c r="I27" i="43"/>
  <c r="I31" i="43" s="1"/>
  <c r="J26" i="43"/>
  <c r="E33" i="43"/>
  <c r="F33" i="43"/>
  <c r="F35" i="43" s="1"/>
  <c r="D27" i="39"/>
  <c r="D31" i="39" s="1"/>
  <c r="D33" i="39" s="1"/>
  <c r="D24" i="39"/>
  <c r="C33" i="39"/>
  <c r="C35" i="39" s="1"/>
  <c r="J26" i="42"/>
  <c r="J26" i="41"/>
  <c r="H27" i="41"/>
  <c r="H31" i="41" s="1"/>
  <c r="G31" i="41"/>
  <c r="A31" i="41" s="1"/>
  <c r="A27" i="41"/>
  <c r="J13" i="41"/>
  <c r="I21" i="41"/>
  <c r="I23" i="41" s="1"/>
  <c r="I24" i="41" s="1"/>
  <c r="D33" i="41"/>
  <c r="D35" i="41" s="1"/>
  <c r="G35" i="41" s="1"/>
  <c r="A35" i="41" s="1"/>
  <c r="E33" i="40"/>
  <c r="E35" i="40" s="1"/>
  <c r="F33" i="40"/>
  <c r="F35" i="40" s="1"/>
  <c r="J26" i="40"/>
  <c r="G24" i="40"/>
  <c r="G27" i="40"/>
  <c r="I13" i="40"/>
  <c r="H21" i="40"/>
  <c r="H23" i="40" s="1"/>
  <c r="D33" i="40"/>
  <c r="J26" i="39"/>
  <c r="I27" i="39"/>
  <c r="I31" i="39" s="1"/>
  <c r="D24" i="21"/>
  <c r="F27" i="28"/>
  <c r="F31" i="28" s="1"/>
  <c r="F33" i="28" s="1"/>
  <c r="F35" i="28" s="1"/>
  <c r="E21" i="38"/>
  <c r="E23" i="38" s="1"/>
  <c r="E24" i="38" s="1"/>
  <c r="N27" i="26"/>
  <c r="N31" i="26" s="1"/>
  <c r="H21" i="38"/>
  <c r="H23" i="38" s="1"/>
  <c r="H24" i="38" s="1"/>
  <c r="D21" i="38"/>
  <c r="D23" i="38" s="1"/>
  <c r="D27" i="38" s="1"/>
  <c r="D31" i="38" s="1"/>
  <c r="D33" i="38" s="1"/>
  <c r="D35" i="38" s="1"/>
  <c r="O14" i="38"/>
  <c r="O16" i="38"/>
  <c r="G21" i="38"/>
  <c r="G23" i="38" s="1"/>
  <c r="G24" i="38" s="1"/>
  <c r="L24" i="26"/>
  <c r="M27" i="26"/>
  <c r="M31" i="26" s="1"/>
  <c r="O21" i="26"/>
  <c r="O23" i="26" s="1"/>
  <c r="O24" i="26" s="1"/>
  <c r="D24" i="26"/>
  <c r="I24" i="26"/>
  <c r="F21" i="38"/>
  <c r="F23" i="38" s="1"/>
  <c r="F24" i="38" s="1"/>
  <c r="K27" i="24"/>
  <c r="K31" i="24" s="1"/>
  <c r="O21" i="24"/>
  <c r="O23" i="24" s="1"/>
  <c r="O24" i="24" s="1"/>
  <c r="I27" i="21"/>
  <c r="I31" i="21" s="1"/>
  <c r="C27" i="38"/>
  <c r="C31" i="38" s="1"/>
  <c r="C33" i="38" s="1"/>
  <c r="A14" i="38"/>
  <c r="E60" i="38"/>
  <c r="E59" i="38"/>
  <c r="O18" i="38"/>
  <c r="O17" i="38"/>
  <c r="J19" i="38"/>
  <c r="I21" i="38"/>
  <c r="I23" i="38" s="1"/>
  <c r="I24" i="38" s="1"/>
  <c r="I26" i="38"/>
  <c r="I26" i="36"/>
  <c r="I26" i="35"/>
  <c r="N27" i="28"/>
  <c r="N31" i="28" s="1"/>
  <c r="I24" i="28"/>
  <c r="J24" i="28"/>
  <c r="H24" i="28"/>
  <c r="O21" i="28"/>
  <c r="O23" i="28" s="1"/>
  <c r="O27" i="28" s="1"/>
  <c r="O31" i="28" s="1"/>
  <c r="G27" i="28"/>
  <c r="A27" i="28" s="1"/>
  <c r="L24" i="28"/>
  <c r="D24" i="28"/>
  <c r="D27" i="28"/>
  <c r="D31" i="28" s="1"/>
  <c r="E24" i="28"/>
  <c r="E27" i="28"/>
  <c r="E31" i="28" s="1"/>
  <c r="F27" i="27"/>
  <c r="F31" i="27" s="1"/>
  <c r="F33" i="27" s="1"/>
  <c r="F35" i="27" s="1"/>
  <c r="H24" i="27"/>
  <c r="E24" i="27"/>
  <c r="G24" i="27"/>
  <c r="E33" i="27"/>
  <c r="E35" i="27" s="1"/>
  <c r="A27" i="27"/>
  <c r="G31" i="27"/>
  <c r="A31" i="27" s="1"/>
  <c r="I27" i="27"/>
  <c r="I31" i="27" s="1"/>
  <c r="I24" i="27"/>
  <c r="K13" i="27"/>
  <c r="J21" i="27"/>
  <c r="J23" i="27" s="1"/>
  <c r="D24" i="27"/>
  <c r="D27" i="27"/>
  <c r="D31" i="27" s="1"/>
  <c r="J24" i="26"/>
  <c r="K27" i="26"/>
  <c r="K31" i="26" s="1"/>
  <c r="H24" i="26"/>
  <c r="F27" i="26"/>
  <c r="F31" i="26" s="1"/>
  <c r="F33" i="26" s="1"/>
  <c r="F35" i="26" s="1"/>
  <c r="E27" i="26"/>
  <c r="E31" i="26" s="1"/>
  <c r="E33" i="26" s="1"/>
  <c r="E35" i="26" s="1"/>
  <c r="D33" i="26"/>
  <c r="D35" i="26" s="1"/>
  <c r="G24" i="26"/>
  <c r="G27" i="26"/>
  <c r="C33" i="26"/>
  <c r="C35" i="26" s="1"/>
  <c r="N24" i="24"/>
  <c r="I27" i="24"/>
  <c r="I31" i="24" s="1"/>
  <c r="D27" i="24"/>
  <c r="D31" i="24" s="1"/>
  <c r="D33" i="24" s="1"/>
  <c r="D35" i="24" s="1"/>
  <c r="E24" i="24"/>
  <c r="L27" i="24"/>
  <c r="L31" i="24" s="1"/>
  <c r="M27" i="24"/>
  <c r="M31" i="24" s="1"/>
  <c r="F27" i="24"/>
  <c r="F31" i="24" s="1"/>
  <c r="F33" i="24" s="1"/>
  <c r="F35" i="24" s="1"/>
  <c r="J24" i="24"/>
  <c r="C33" i="24"/>
  <c r="E33" i="24"/>
  <c r="E35" i="24" s="1"/>
  <c r="H27" i="24"/>
  <c r="H31" i="24" s="1"/>
  <c r="H24" i="24"/>
  <c r="G24" i="24"/>
  <c r="G27" i="24"/>
  <c r="O21" i="21"/>
  <c r="O23" i="21" s="1"/>
  <c r="O27" i="21" s="1"/>
  <c r="O31" i="21" s="1"/>
  <c r="J24" i="21"/>
  <c r="H24" i="21"/>
  <c r="G24" i="21"/>
  <c r="E24" i="21"/>
  <c r="E27" i="21"/>
  <c r="E31" i="21" s="1"/>
  <c r="F24" i="21"/>
  <c r="F27" i="21"/>
  <c r="F31" i="21" s="1"/>
  <c r="N27" i="21"/>
  <c r="N31" i="21" s="1"/>
  <c r="N24" i="21"/>
  <c r="C33" i="21"/>
  <c r="C35" i="21" s="1"/>
  <c r="L27" i="21"/>
  <c r="L31" i="21" s="1"/>
  <c r="L24" i="21"/>
  <c r="A27" i="21"/>
  <c r="G31" i="21"/>
  <c r="A31" i="21" s="1"/>
  <c r="M24" i="21"/>
  <c r="M27" i="21"/>
  <c r="M31" i="21" s="1"/>
  <c r="D33" i="21"/>
  <c r="D35" i="21" s="1"/>
  <c r="E35" i="49" l="1"/>
  <c r="G35" i="49" s="1"/>
  <c r="A35" i="49" s="1"/>
  <c r="I27" i="53"/>
  <c r="I31" i="53" s="1"/>
  <c r="K26" i="53"/>
  <c r="K13" i="53"/>
  <c r="J21" i="53"/>
  <c r="J23" i="53" s="1"/>
  <c r="J24" i="53" s="1"/>
  <c r="I27" i="46"/>
  <c r="I31" i="46" s="1"/>
  <c r="D24" i="46"/>
  <c r="A27" i="44"/>
  <c r="E27" i="46"/>
  <c r="E31" i="46" s="1"/>
  <c r="E33" i="46" s="1"/>
  <c r="E35" i="46" s="1"/>
  <c r="G35" i="46" s="1"/>
  <c r="A35" i="46" s="1"/>
  <c r="F24" i="46"/>
  <c r="H27" i="46"/>
  <c r="H31" i="46" s="1"/>
  <c r="G31" i="43"/>
  <c r="A31" i="43" s="1"/>
  <c r="A27" i="39"/>
  <c r="G33" i="52"/>
  <c r="K26" i="52"/>
  <c r="J27" i="52"/>
  <c r="J31" i="52" s="1"/>
  <c r="M13" i="52"/>
  <c r="L21" i="52"/>
  <c r="L23" i="52" s="1"/>
  <c r="L24" i="52" s="1"/>
  <c r="E35" i="51"/>
  <c r="G35" i="51" s="1"/>
  <c r="A35" i="51" s="1"/>
  <c r="K13" i="51"/>
  <c r="J21" i="51"/>
  <c r="J23" i="51" s="1"/>
  <c r="J24" i="51" s="1"/>
  <c r="I27" i="51"/>
  <c r="I31" i="51" s="1"/>
  <c r="K26" i="51"/>
  <c r="G33" i="50"/>
  <c r="I27" i="50"/>
  <c r="I31" i="50" s="1"/>
  <c r="D35" i="50"/>
  <c r="G35" i="50" s="1"/>
  <c r="A35" i="50" s="1"/>
  <c r="K26" i="50"/>
  <c r="K13" i="50"/>
  <c r="J21" i="50"/>
  <c r="J23" i="50" s="1"/>
  <c r="J24" i="50" s="1"/>
  <c r="K26" i="49"/>
  <c r="K13" i="49"/>
  <c r="J21" i="49"/>
  <c r="J23" i="49" s="1"/>
  <c r="J24" i="49" s="1"/>
  <c r="I27" i="49"/>
  <c r="I31" i="49" s="1"/>
  <c r="E35" i="48"/>
  <c r="G35" i="48" s="1"/>
  <c r="A35" i="48" s="1"/>
  <c r="K13" i="48"/>
  <c r="J21" i="48"/>
  <c r="J23" i="48" s="1"/>
  <c r="J24" i="48" s="1"/>
  <c r="I27" i="48"/>
  <c r="I31" i="48" s="1"/>
  <c r="K26" i="48"/>
  <c r="E35" i="47"/>
  <c r="G35" i="47" s="1"/>
  <c r="A35" i="47" s="1"/>
  <c r="M26" i="47"/>
  <c r="L27" i="47"/>
  <c r="L31" i="47" s="1"/>
  <c r="G35" i="45"/>
  <c r="A35" i="45" s="1"/>
  <c r="A27" i="45"/>
  <c r="G31" i="45"/>
  <c r="A31" i="45" s="1"/>
  <c r="G27" i="46"/>
  <c r="A27" i="46" s="1"/>
  <c r="G33" i="43"/>
  <c r="E35" i="43"/>
  <c r="G35" i="43" s="1"/>
  <c r="A35" i="43" s="1"/>
  <c r="G33" i="41"/>
  <c r="F27" i="42"/>
  <c r="F31" i="42" s="1"/>
  <c r="F33" i="42" s="1"/>
  <c r="F35" i="42" s="1"/>
  <c r="G35" i="42" s="1"/>
  <c r="A35" i="42" s="1"/>
  <c r="H27" i="42"/>
  <c r="H31" i="42" s="1"/>
  <c r="I27" i="42"/>
  <c r="I31" i="42" s="1"/>
  <c r="G33" i="40"/>
  <c r="D24" i="42"/>
  <c r="D35" i="40"/>
  <c r="G35" i="40" s="1"/>
  <c r="A35" i="40" s="1"/>
  <c r="O21" i="42"/>
  <c r="O23" i="42" s="1"/>
  <c r="O24" i="42" s="1"/>
  <c r="D35" i="39"/>
  <c r="G35" i="39" s="1"/>
  <c r="A35" i="39" s="1"/>
  <c r="E24" i="42"/>
  <c r="G33" i="39"/>
  <c r="G24" i="42"/>
  <c r="G27" i="42"/>
  <c r="K26" i="46"/>
  <c r="J27" i="46"/>
  <c r="J31" i="46" s="1"/>
  <c r="L19" i="46"/>
  <c r="K21" i="46"/>
  <c r="K23" i="46" s="1"/>
  <c r="K24" i="46" s="1"/>
  <c r="G33" i="45"/>
  <c r="K26" i="45"/>
  <c r="J27" i="45"/>
  <c r="J31" i="45" s="1"/>
  <c r="G35" i="44"/>
  <c r="A35" i="44" s="1"/>
  <c r="K26" i="44"/>
  <c r="J27" i="44"/>
  <c r="J31" i="44" s="1"/>
  <c r="G33" i="44"/>
  <c r="J27" i="43"/>
  <c r="J31" i="43" s="1"/>
  <c r="K26" i="43"/>
  <c r="K26" i="42"/>
  <c r="J27" i="42"/>
  <c r="J31" i="42" s="1"/>
  <c r="K13" i="41"/>
  <c r="J21" i="41"/>
  <c r="J23" i="41" s="1"/>
  <c r="J24" i="41" s="1"/>
  <c r="K26" i="41"/>
  <c r="I27" i="41"/>
  <c r="I31" i="41" s="1"/>
  <c r="K26" i="40"/>
  <c r="H24" i="40"/>
  <c r="H27" i="40"/>
  <c r="H31" i="40" s="1"/>
  <c r="G31" i="40"/>
  <c r="A31" i="40" s="1"/>
  <c r="A27" i="40"/>
  <c r="J13" i="40"/>
  <c r="I21" i="40"/>
  <c r="I23" i="40" s="1"/>
  <c r="K26" i="39"/>
  <c r="J27" i="39"/>
  <c r="J31" i="39" s="1"/>
  <c r="O27" i="24"/>
  <c r="O31" i="24" s="1"/>
  <c r="E27" i="38"/>
  <c r="E31" i="38" s="1"/>
  <c r="E33" i="38" s="1"/>
  <c r="H27" i="38"/>
  <c r="H31" i="38" s="1"/>
  <c r="G27" i="38"/>
  <c r="G31" i="38" s="1"/>
  <c r="A31" i="38" s="1"/>
  <c r="D24" i="38"/>
  <c r="F27" i="38"/>
  <c r="F31" i="38" s="1"/>
  <c r="F33" i="38" s="1"/>
  <c r="F35" i="38" s="1"/>
  <c r="O27" i="26"/>
  <c r="O31" i="26" s="1"/>
  <c r="C35" i="38"/>
  <c r="K19" i="38"/>
  <c r="J21" i="38"/>
  <c r="J23" i="38" s="1"/>
  <c r="J24" i="38" s="1"/>
  <c r="I27" i="38"/>
  <c r="I31" i="38" s="1"/>
  <c r="J26" i="38"/>
  <c r="J26" i="36"/>
  <c r="J26" i="35"/>
  <c r="O24" i="21"/>
  <c r="G31" i="28"/>
  <c r="A31" i="28" s="1"/>
  <c r="O24" i="28"/>
  <c r="E33" i="28"/>
  <c r="E35" i="28" s="1"/>
  <c r="D33" i="28"/>
  <c r="D33" i="27"/>
  <c r="G33" i="27" s="1"/>
  <c r="J27" i="27"/>
  <c r="J31" i="27" s="1"/>
  <c r="J24" i="27"/>
  <c r="L13" i="27"/>
  <c r="K21" i="27"/>
  <c r="K23" i="27" s="1"/>
  <c r="G33" i="26"/>
  <c r="G35" i="26"/>
  <c r="A35" i="26" s="1"/>
  <c r="A27" i="26"/>
  <c r="G31" i="26"/>
  <c r="A31" i="26" s="1"/>
  <c r="G33" i="24"/>
  <c r="C35" i="24"/>
  <c r="G35" i="24" s="1"/>
  <c r="A35" i="24" s="1"/>
  <c r="A27" i="24"/>
  <c r="G31" i="24"/>
  <c r="A31" i="24" s="1"/>
  <c r="E33" i="21"/>
  <c r="F33" i="21"/>
  <c r="F35" i="21" s="1"/>
  <c r="G33" i="46" l="1"/>
  <c r="L13" i="53"/>
  <c r="K21" i="53"/>
  <c r="K23" i="53" s="1"/>
  <c r="K24" i="53" s="1"/>
  <c r="J27" i="53"/>
  <c r="J31" i="53" s="1"/>
  <c r="L26" i="53"/>
  <c r="M21" i="52"/>
  <c r="M23" i="52" s="1"/>
  <c r="M24" i="52" s="1"/>
  <c r="N13" i="52"/>
  <c r="L26" i="52"/>
  <c r="K27" i="52"/>
  <c r="K31" i="52" s="1"/>
  <c r="J27" i="51"/>
  <c r="J31" i="51" s="1"/>
  <c r="L26" i="51"/>
  <c r="L13" i="51"/>
  <c r="K21" i="51"/>
  <c r="K23" i="51" s="1"/>
  <c r="K24" i="51" s="1"/>
  <c r="J27" i="50"/>
  <c r="J31" i="50" s="1"/>
  <c r="L26" i="50"/>
  <c r="L13" i="50"/>
  <c r="K21" i="50"/>
  <c r="K23" i="50" s="1"/>
  <c r="K24" i="50" s="1"/>
  <c r="L13" i="49"/>
  <c r="K21" i="49"/>
  <c r="K23" i="49" s="1"/>
  <c r="K24" i="49" s="1"/>
  <c r="J27" i="49"/>
  <c r="J31" i="49" s="1"/>
  <c r="L26" i="49"/>
  <c r="L13" i="48"/>
  <c r="K21" i="48"/>
  <c r="K23" i="48" s="1"/>
  <c r="K24" i="48" s="1"/>
  <c r="J27" i="48"/>
  <c r="J31" i="48" s="1"/>
  <c r="L26" i="48"/>
  <c r="N26" i="47"/>
  <c r="M27" i="47"/>
  <c r="M31" i="47" s="1"/>
  <c r="G31" i="46"/>
  <c r="A31" i="46" s="1"/>
  <c r="G33" i="42"/>
  <c r="G31" i="42"/>
  <c r="A31" i="42" s="1"/>
  <c r="A27" i="42"/>
  <c r="M19" i="46"/>
  <c r="L21" i="46"/>
  <c r="L23" i="46" s="1"/>
  <c r="L24" i="46" s="1"/>
  <c r="L26" i="46"/>
  <c r="K27" i="46"/>
  <c r="K31" i="46" s="1"/>
  <c r="L26" i="45"/>
  <c r="K27" i="45"/>
  <c r="K31" i="45" s="1"/>
  <c r="L26" i="44"/>
  <c r="K27" i="44"/>
  <c r="K31" i="44" s="1"/>
  <c r="L26" i="43"/>
  <c r="K27" i="43"/>
  <c r="K31" i="43" s="1"/>
  <c r="L26" i="42"/>
  <c r="K27" i="42"/>
  <c r="K31" i="42" s="1"/>
  <c r="J27" i="41"/>
  <c r="J31" i="41" s="1"/>
  <c r="L26" i="41"/>
  <c r="L13" i="41"/>
  <c r="K21" i="41"/>
  <c r="K23" i="41" s="1"/>
  <c r="K24" i="41" s="1"/>
  <c r="I24" i="40"/>
  <c r="I27" i="40"/>
  <c r="I31" i="40" s="1"/>
  <c r="K13" i="40"/>
  <c r="J21" i="40"/>
  <c r="J23" i="40" s="1"/>
  <c r="L26" i="40"/>
  <c r="L26" i="39"/>
  <c r="K27" i="39"/>
  <c r="K31" i="39" s="1"/>
  <c r="E35" i="38"/>
  <c r="G35" i="38" s="1"/>
  <c r="A35" i="38" s="1"/>
  <c r="A27" i="38"/>
  <c r="G33" i="38"/>
  <c r="J27" i="38"/>
  <c r="J31" i="38" s="1"/>
  <c r="K26" i="38"/>
  <c r="L19" i="38"/>
  <c r="K21" i="38"/>
  <c r="K23" i="38" s="1"/>
  <c r="K24" i="38" s="1"/>
  <c r="K26" i="36"/>
  <c r="K26" i="35"/>
  <c r="G33" i="28"/>
  <c r="D35" i="28"/>
  <c r="G35" i="28" s="1"/>
  <c r="A35" i="28" s="1"/>
  <c r="M13" i="27"/>
  <c r="L21" i="27"/>
  <c r="L23" i="27" s="1"/>
  <c r="K24" i="27"/>
  <c r="K27" i="27"/>
  <c r="K31" i="27" s="1"/>
  <c r="D35" i="27"/>
  <c r="G35" i="27" s="1"/>
  <c r="A35" i="27" s="1"/>
  <c r="G33" i="21"/>
  <c r="E35" i="21"/>
  <c r="G35" i="21" s="1"/>
  <c r="A35" i="21" s="1"/>
  <c r="K27" i="53" l="1"/>
  <c r="K31" i="53" s="1"/>
  <c r="M26" i="53"/>
  <c r="M13" i="53"/>
  <c r="L21" i="53"/>
  <c r="L23" i="53" s="1"/>
  <c r="L24" i="53" s="1"/>
  <c r="M26" i="52"/>
  <c r="L27" i="52"/>
  <c r="L31" i="52" s="1"/>
  <c r="N21" i="52"/>
  <c r="N23" i="52" s="1"/>
  <c r="N24" i="52" s="1"/>
  <c r="O13" i="52"/>
  <c r="O21" i="52" s="1"/>
  <c r="O23" i="52" s="1"/>
  <c r="O24" i="52" s="1"/>
  <c r="M13" i="51"/>
  <c r="L21" i="51"/>
  <c r="L23" i="51" s="1"/>
  <c r="L24" i="51" s="1"/>
  <c r="K27" i="51"/>
  <c r="K31" i="51" s="1"/>
  <c r="M26" i="51"/>
  <c r="M26" i="50"/>
  <c r="M13" i="50"/>
  <c r="L21" i="50"/>
  <c r="L23" i="50" s="1"/>
  <c r="L24" i="50" s="1"/>
  <c r="K27" i="50"/>
  <c r="K31" i="50" s="1"/>
  <c r="K27" i="49"/>
  <c r="K31" i="49" s="1"/>
  <c r="M26" i="49"/>
  <c r="M13" i="49"/>
  <c r="L21" i="49"/>
  <c r="L23" i="49" s="1"/>
  <c r="L24" i="49" s="1"/>
  <c r="K27" i="48"/>
  <c r="K31" i="48" s="1"/>
  <c r="M13" i="48"/>
  <c r="L21" i="48"/>
  <c r="L23" i="48" s="1"/>
  <c r="L24" i="48" s="1"/>
  <c r="M26" i="48"/>
  <c r="N27" i="47"/>
  <c r="N31" i="47" s="1"/>
  <c r="O26" i="47"/>
  <c r="O27" i="47" s="1"/>
  <c r="O31" i="47" s="1"/>
  <c r="K27" i="41"/>
  <c r="K31" i="41" s="1"/>
  <c r="M26" i="46"/>
  <c r="L27" i="46"/>
  <c r="L31" i="46" s="1"/>
  <c r="N19" i="46"/>
  <c r="M21" i="46"/>
  <c r="M23" i="46" s="1"/>
  <c r="M24" i="46" s="1"/>
  <c r="M26" i="45"/>
  <c r="L27" i="45"/>
  <c r="L31" i="45" s="1"/>
  <c r="M26" i="44"/>
  <c r="L27" i="44"/>
  <c r="L31" i="44" s="1"/>
  <c r="M26" i="43"/>
  <c r="L27" i="43"/>
  <c r="L31" i="43" s="1"/>
  <c r="M26" i="42"/>
  <c r="L27" i="42"/>
  <c r="L31" i="42" s="1"/>
  <c r="M13" i="41"/>
  <c r="L21" i="41"/>
  <c r="L23" i="41" s="1"/>
  <c r="L24" i="41" s="1"/>
  <c r="M26" i="41"/>
  <c r="J24" i="40"/>
  <c r="J27" i="40"/>
  <c r="J31" i="40" s="1"/>
  <c r="L13" i="40"/>
  <c r="K21" i="40"/>
  <c r="K23" i="40" s="1"/>
  <c r="M26" i="40"/>
  <c r="M26" i="39"/>
  <c r="L27" i="39"/>
  <c r="L31" i="39" s="1"/>
  <c r="M19" i="38"/>
  <c r="L21" i="38"/>
  <c r="L23" i="38" s="1"/>
  <c r="L24" i="38" s="1"/>
  <c r="L26" i="38"/>
  <c r="K27" i="38"/>
  <c r="K31" i="38" s="1"/>
  <c r="L26" i="36"/>
  <c r="L26" i="35"/>
  <c r="N13" i="27"/>
  <c r="M21" i="27"/>
  <c r="M23" i="27" s="1"/>
  <c r="L24" i="27"/>
  <c r="L27" i="27"/>
  <c r="L31" i="27" s="1"/>
  <c r="N26" i="53" l="1"/>
  <c r="N13" i="53"/>
  <c r="M21" i="53"/>
  <c r="M23" i="53" s="1"/>
  <c r="M24" i="53" s="1"/>
  <c r="L27" i="53"/>
  <c r="L31" i="53" s="1"/>
  <c r="N26" i="52"/>
  <c r="M27" i="52"/>
  <c r="M31" i="52" s="1"/>
  <c r="L27" i="51"/>
  <c r="L31" i="51" s="1"/>
  <c r="N26" i="51"/>
  <c r="N13" i="51"/>
  <c r="M21" i="51"/>
  <c r="M23" i="51" s="1"/>
  <c r="M24" i="51" s="1"/>
  <c r="N13" i="50"/>
  <c r="M21" i="50"/>
  <c r="M23" i="50" s="1"/>
  <c r="M24" i="50" s="1"/>
  <c r="L27" i="50"/>
  <c r="L31" i="50" s="1"/>
  <c r="N26" i="50"/>
  <c r="L27" i="49"/>
  <c r="L31" i="49" s="1"/>
  <c r="N13" i="49"/>
  <c r="M21" i="49"/>
  <c r="M23" i="49" s="1"/>
  <c r="M24" i="49" s="1"/>
  <c r="N26" i="49"/>
  <c r="N13" i="48"/>
  <c r="M21" i="48"/>
  <c r="M23" i="48" s="1"/>
  <c r="M24" i="48" s="1"/>
  <c r="L27" i="48"/>
  <c r="L31" i="48" s="1"/>
  <c r="N26" i="48"/>
  <c r="N21" i="46"/>
  <c r="N23" i="46" s="1"/>
  <c r="N24" i="46" s="1"/>
  <c r="O19" i="46"/>
  <c r="O21" i="46" s="1"/>
  <c r="O23" i="46" s="1"/>
  <c r="O24" i="46" s="1"/>
  <c r="N26" i="46"/>
  <c r="M27" i="46"/>
  <c r="M31" i="46" s="1"/>
  <c r="N26" i="45"/>
  <c r="M27" i="45"/>
  <c r="M31" i="45" s="1"/>
  <c r="N26" i="44"/>
  <c r="M27" i="44"/>
  <c r="M31" i="44" s="1"/>
  <c r="N26" i="43"/>
  <c r="M27" i="43"/>
  <c r="M31" i="43" s="1"/>
  <c r="N26" i="42"/>
  <c r="M27" i="42"/>
  <c r="M31" i="42" s="1"/>
  <c r="L27" i="41"/>
  <c r="L31" i="41" s="1"/>
  <c r="N26" i="41"/>
  <c r="N13" i="41"/>
  <c r="M21" i="41"/>
  <c r="M23" i="41" s="1"/>
  <c r="M24" i="41" s="1"/>
  <c r="N26" i="40"/>
  <c r="M13" i="40"/>
  <c r="L21" i="40"/>
  <c r="L23" i="40" s="1"/>
  <c r="K24" i="40"/>
  <c r="K27" i="40"/>
  <c r="K31" i="40" s="1"/>
  <c r="N26" i="39"/>
  <c r="M27" i="39"/>
  <c r="M31" i="39" s="1"/>
  <c r="M26" i="38"/>
  <c r="L27" i="38"/>
  <c r="L31" i="38" s="1"/>
  <c r="N19" i="38"/>
  <c r="M21" i="38"/>
  <c r="M23" i="38" s="1"/>
  <c r="M24" i="38" s="1"/>
  <c r="M26" i="36"/>
  <c r="M26" i="35"/>
  <c r="N21" i="27"/>
  <c r="N23" i="27" s="1"/>
  <c r="O13" i="27"/>
  <c r="O21" i="27" s="1"/>
  <c r="O23" i="27" s="1"/>
  <c r="M24" i="27"/>
  <c r="M27" i="27"/>
  <c r="M31" i="27" s="1"/>
  <c r="O26" i="53" l="1"/>
  <c r="N21" i="53"/>
  <c r="N23" i="53" s="1"/>
  <c r="N24" i="53" s="1"/>
  <c r="O13" i="53"/>
  <c r="O21" i="53" s="1"/>
  <c r="O23" i="53" s="1"/>
  <c r="O24" i="53" s="1"/>
  <c r="M27" i="53"/>
  <c r="M31" i="53" s="1"/>
  <c r="N27" i="52"/>
  <c r="N31" i="52" s="1"/>
  <c r="O26" i="52"/>
  <c r="O27" i="52" s="1"/>
  <c r="O31" i="52" s="1"/>
  <c r="N21" i="51"/>
  <c r="N23" i="51" s="1"/>
  <c r="N24" i="51" s="1"/>
  <c r="O13" i="51"/>
  <c r="O21" i="51" s="1"/>
  <c r="O23" i="51" s="1"/>
  <c r="O24" i="51" s="1"/>
  <c r="M27" i="51"/>
  <c r="M31" i="51" s="1"/>
  <c r="O26" i="51"/>
  <c r="M27" i="50"/>
  <c r="M31" i="50" s="1"/>
  <c r="O26" i="50"/>
  <c r="N21" i="50"/>
  <c r="N23" i="50" s="1"/>
  <c r="N24" i="50" s="1"/>
  <c r="O13" i="50"/>
  <c r="O21" i="50" s="1"/>
  <c r="O23" i="50" s="1"/>
  <c r="O24" i="50" s="1"/>
  <c r="M27" i="49"/>
  <c r="M31" i="49" s="1"/>
  <c r="O26" i="49"/>
  <c r="N21" i="49"/>
  <c r="N23" i="49" s="1"/>
  <c r="N24" i="49" s="1"/>
  <c r="O13" i="49"/>
  <c r="O21" i="49" s="1"/>
  <c r="O23" i="49" s="1"/>
  <c r="O24" i="49" s="1"/>
  <c r="N21" i="48"/>
  <c r="N23" i="48" s="1"/>
  <c r="N24" i="48" s="1"/>
  <c r="O13" i="48"/>
  <c r="O21" i="48" s="1"/>
  <c r="O23" i="48" s="1"/>
  <c r="O24" i="48" s="1"/>
  <c r="M27" i="48"/>
  <c r="M31" i="48" s="1"/>
  <c r="O26" i="48"/>
  <c r="M27" i="41"/>
  <c r="M31" i="41" s="1"/>
  <c r="O26" i="46"/>
  <c r="O27" i="46" s="1"/>
  <c r="O31" i="46" s="1"/>
  <c r="N27" i="46"/>
  <c r="N31" i="46" s="1"/>
  <c r="N27" i="45"/>
  <c r="N31" i="45" s="1"/>
  <c r="O26" i="45"/>
  <c r="O27" i="45" s="1"/>
  <c r="O31" i="45" s="1"/>
  <c r="N27" i="44"/>
  <c r="N31" i="44" s="1"/>
  <c r="O26" i="44"/>
  <c r="O27" i="44" s="1"/>
  <c r="O31" i="44" s="1"/>
  <c r="O26" i="43"/>
  <c r="O27" i="43" s="1"/>
  <c r="O31" i="43" s="1"/>
  <c r="N27" i="43"/>
  <c r="N31" i="43" s="1"/>
  <c r="N27" i="42"/>
  <c r="N31" i="42" s="1"/>
  <c r="O26" i="42"/>
  <c r="O27" i="42" s="1"/>
  <c r="O31" i="42" s="1"/>
  <c r="N21" i="41"/>
  <c r="N23" i="41" s="1"/>
  <c r="N24" i="41" s="1"/>
  <c r="O13" i="41"/>
  <c r="O21" i="41" s="1"/>
  <c r="O23" i="41" s="1"/>
  <c r="O24" i="41" s="1"/>
  <c r="O26" i="41"/>
  <c r="L24" i="40"/>
  <c r="L27" i="40"/>
  <c r="L31" i="40" s="1"/>
  <c r="O26" i="40"/>
  <c r="N13" i="40"/>
  <c r="M21" i="40"/>
  <c r="M23" i="40" s="1"/>
  <c r="N27" i="39"/>
  <c r="N31" i="39" s="1"/>
  <c r="O26" i="39"/>
  <c r="O27" i="39" s="1"/>
  <c r="O31" i="39" s="1"/>
  <c r="N21" i="38"/>
  <c r="N23" i="38" s="1"/>
  <c r="N24" i="38" s="1"/>
  <c r="O19" i="38"/>
  <c r="O21" i="38" s="1"/>
  <c r="O23" i="38" s="1"/>
  <c r="O24" i="38" s="1"/>
  <c r="N26" i="38"/>
  <c r="M27" i="38"/>
  <c r="M31" i="38" s="1"/>
  <c r="N26" i="36"/>
  <c r="N26" i="35"/>
  <c r="N24" i="27"/>
  <c r="N27" i="27"/>
  <c r="N31" i="27" s="1"/>
  <c r="O27" i="27"/>
  <c r="O31" i="27" s="1"/>
  <c r="O24" i="27"/>
  <c r="N27" i="53" l="1"/>
  <c r="N31" i="53" s="1"/>
  <c r="O27" i="53"/>
  <c r="O31" i="53" s="1"/>
  <c r="N27" i="41"/>
  <c r="N31" i="41" s="1"/>
  <c r="N27" i="51"/>
  <c r="N31" i="51" s="1"/>
  <c r="O27" i="51"/>
  <c r="O31" i="51" s="1"/>
  <c r="O27" i="50"/>
  <c r="O31" i="50" s="1"/>
  <c r="N27" i="50"/>
  <c r="N31" i="50" s="1"/>
  <c r="N27" i="49"/>
  <c r="N31" i="49" s="1"/>
  <c r="O27" i="49"/>
  <c r="O31" i="49" s="1"/>
  <c r="O27" i="48"/>
  <c r="O31" i="48" s="1"/>
  <c r="N27" i="48"/>
  <c r="N31" i="48" s="1"/>
  <c r="O27" i="41"/>
  <c r="O31" i="41" s="1"/>
  <c r="M24" i="40"/>
  <c r="M27" i="40"/>
  <c r="M31" i="40" s="1"/>
  <c r="N21" i="40"/>
  <c r="N23" i="40" s="1"/>
  <c r="O13" i="40"/>
  <c r="O21" i="40" s="1"/>
  <c r="O23" i="40" s="1"/>
  <c r="O24" i="40" s="1"/>
  <c r="N27" i="38"/>
  <c r="N31" i="38" s="1"/>
  <c r="O26" i="38"/>
  <c r="O27" i="38" s="1"/>
  <c r="O31" i="38" s="1"/>
  <c r="O26" i="36"/>
  <c r="O26" i="35"/>
  <c r="E71" i="16"/>
  <c r="E72" i="16" s="1"/>
  <c r="F72" i="16" s="1"/>
  <c r="E70" i="16"/>
  <c r="E68" i="16"/>
  <c r="F65" i="16"/>
  <c r="F63" i="16"/>
  <c r="F68" i="16" s="1"/>
  <c r="E48" i="16"/>
  <c r="E46" i="16"/>
  <c r="E42" i="16"/>
  <c r="D26" i="16"/>
  <c r="E26" i="16" s="1"/>
  <c r="O19" i="16"/>
  <c r="N15" i="16"/>
  <c r="J15" i="16"/>
  <c r="I15" i="16"/>
  <c r="H15" i="16"/>
  <c r="F15" i="16"/>
  <c r="O13" i="16"/>
  <c r="O12" i="16"/>
  <c r="M11" i="16"/>
  <c r="C9" i="16"/>
  <c r="C17" i="16" s="1"/>
  <c r="N7" i="16"/>
  <c r="M7" i="16"/>
  <c r="L7" i="16"/>
  <c r="K7" i="16"/>
  <c r="J7" i="16"/>
  <c r="I7" i="16"/>
  <c r="H7" i="16"/>
  <c r="G7" i="16"/>
  <c r="F7" i="16"/>
  <c r="E7" i="16"/>
  <c r="D7" i="16"/>
  <c r="N6" i="16"/>
  <c r="N9" i="16" s="1"/>
  <c r="M6" i="16"/>
  <c r="L6" i="16"/>
  <c r="K6" i="16"/>
  <c r="J6" i="16"/>
  <c r="I6" i="16"/>
  <c r="H6" i="16"/>
  <c r="G6" i="16"/>
  <c r="F6" i="16"/>
  <c r="F9" i="16" s="1"/>
  <c r="E6" i="16"/>
  <c r="D6" i="16"/>
  <c r="L11" i="4"/>
  <c r="F15" i="4"/>
  <c r="J15" i="4"/>
  <c r="K15" i="4"/>
  <c r="L15" i="4"/>
  <c r="N15" i="4"/>
  <c r="E15" i="4"/>
  <c r="O19" i="4"/>
  <c r="C9" i="4"/>
  <c r="C18" i="4" s="1"/>
  <c r="E7" i="4"/>
  <c r="F7" i="4"/>
  <c r="G7" i="4"/>
  <c r="H7" i="4"/>
  <c r="I7" i="4"/>
  <c r="J7" i="4"/>
  <c r="K7" i="4"/>
  <c r="L7" i="4"/>
  <c r="M7" i="4"/>
  <c r="N7" i="4"/>
  <c r="D7" i="4"/>
  <c r="E6" i="4"/>
  <c r="F6" i="4"/>
  <c r="G6" i="4"/>
  <c r="H6" i="4"/>
  <c r="I6" i="4"/>
  <c r="J6" i="4"/>
  <c r="K6" i="4"/>
  <c r="L6" i="4"/>
  <c r="M6" i="4"/>
  <c r="N6" i="4"/>
  <c r="D6" i="4"/>
  <c r="O27" i="40" l="1"/>
  <c r="O31" i="40" s="1"/>
  <c r="K9" i="16"/>
  <c r="N24" i="40"/>
  <c r="N27" i="40"/>
  <c r="N31" i="40" s="1"/>
  <c r="G18" i="36"/>
  <c r="A18" i="36" s="1"/>
  <c r="K18" i="36"/>
  <c r="J18" i="36"/>
  <c r="L18" i="36"/>
  <c r="I18" i="36"/>
  <c r="H18" i="36"/>
  <c r="F18" i="36"/>
  <c r="N18" i="36"/>
  <c r="M18" i="36"/>
  <c r="D18" i="36"/>
  <c r="E18" i="36"/>
  <c r="D9" i="16"/>
  <c r="L9" i="16"/>
  <c r="E9" i="16"/>
  <c r="M9" i="16"/>
  <c r="G9" i="16"/>
  <c r="A12" i="16" s="1"/>
  <c r="M17" i="35"/>
  <c r="E17" i="35"/>
  <c r="K17" i="35"/>
  <c r="N17" i="35"/>
  <c r="H17" i="35"/>
  <c r="G17" i="35"/>
  <c r="A17" i="35" s="1"/>
  <c r="L17" i="35"/>
  <c r="D17" i="35"/>
  <c r="I17" i="35"/>
  <c r="F17" i="35"/>
  <c r="J17" i="35"/>
  <c r="C14" i="4"/>
  <c r="C17" i="4"/>
  <c r="G11" i="16"/>
  <c r="H9" i="16"/>
  <c r="I9" i="16"/>
  <c r="J9" i="16"/>
  <c r="O7" i="16"/>
  <c r="L11" i="16"/>
  <c r="N11" i="16"/>
  <c r="C14" i="16"/>
  <c r="D11" i="16"/>
  <c r="C16" i="16"/>
  <c r="F11" i="16"/>
  <c r="K17" i="16"/>
  <c r="J17" i="16"/>
  <c r="I17" i="16"/>
  <c r="H17" i="16"/>
  <c r="D17" i="16"/>
  <c r="G17" i="16"/>
  <c r="A17" i="16" s="1"/>
  <c r="M17" i="16"/>
  <c r="N17" i="16"/>
  <c r="F17" i="16"/>
  <c r="E17" i="16"/>
  <c r="L17" i="16"/>
  <c r="F26" i="16"/>
  <c r="O6" i="16"/>
  <c r="H11" i="16"/>
  <c r="I11" i="16"/>
  <c r="K15" i="16"/>
  <c r="J11" i="16"/>
  <c r="D15" i="16"/>
  <c r="L15" i="16"/>
  <c r="K11" i="16"/>
  <c r="E15" i="16"/>
  <c r="M15" i="16"/>
  <c r="C18" i="16"/>
  <c r="E11" i="16"/>
  <c r="G15" i="16"/>
  <c r="E18" i="4"/>
  <c r="M18" i="4"/>
  <c r="F18" i="4"/>
  <c r="G18" i="4"/>
  <c r="D18" i="4"/>
  <c r="J18" i="4"/>
  <c r="H18" i="4"/>
  <c r="I18" i="4"/>
  <c r="K18" i="4"/>
  <c r="L18" i="4"/>
  <c r="N18" i="4"/>
  <c r="I15" i="4"/>
  <c r="H15" i="4"/>
  <c r="C16" i="4"/>
  <c r="D15" i="4"/>
  <c r="G15" i="4"/>
  <c r="M15" i="4"/>
  <c r="D9" i="4"/>
  <c r="J9" i="4"/>
  <c r="F11" i="4"/>
  <c r="E11" i="4"/>
  <c r="G11" i="4"/>
  <c r="N11" i="4"/>
  <c r="M11" i="4"/>
  <c r="K11" i="4"/>
  <c r="J11" i="4"/>
  <c r="I11" i="4"/>
  <c r="H11" i="4"/>
  <c r="D11" i="4"/>
  <c r="I9" i="4"/>
  <c r="O6" i="4"/>
  <c r="M9" i="4"/>
  <c r="H9" i="4"/>
  <c r="G9" i="4"/>
  <c r="N9" i="4"/>
  <c r="F9" i="4"/>
  <c r="E9" i="4"/>
  <c r="L9" i="4"/>
  <c r="K9" i="4"/>
  <c r="O7" i="4"/>
  <c r="E48" i="4"/>
  <c r="E46" i="4"/>
  <c r="E42" i="4"/>
  <c r="O15" i="16" l="1"/>
  <c r="N16" i="16"/>
  <c r="D14" i="16"/>
  <c r="A19" i="16"/>
  <c r="E54" i="16"/>
  <c r="E55" i="16" s="1"/>
  <c r="E57" i="16" s="1"/>
  <c r="F14" i="16"/>
  <c r="A26" i="16"/>
  <c r="O15" i="4"/>
  <c r="O18" i="36"/>
  <c r="E17" i="36"/>
  <c r="L17" i="36"/>
  <c r="M17" i="36"/>
  <c r="J17" i="36"/>
  <c r="D17" i="36"/>
  <c r="G17" i="36"/>
  <c r="A17" i="36" s="1"/>
  <c r="F17" i="36"/>
  <c r="H17" i="36"/>
  <c r="K17" i="36"/>
  <c r="N17" i="36"/>
  <c r="I17" i="36"/>
  <c r="C21" i="36"/>
  <c r="C23" i="36" s="1"/>
  <c r="H14" i="36"/>
  <c r="M14" i="36"/>
  <c r="N14" i="36"/>
  <c r="L14" i="36"/>
  <c r="J14" i="36"/>
  <c r="D14" i="36"/>
  <c r="I14" i="36"/>
  <c r="F14" i="36"/>
  <c r="E14" i="36"/>
  <c r="K14" i="36"/>
  <c r="G14" i="36"/>
  <c r="J16" i="36"/>
  <c r="G16" i="36"/>
  <c r="A16" i="36" s="1"/>
  <c r="N16" i="36"/>
  <c r="D16" i="36"/>
  <c r="F16" i="36"/>
  <c r="E16" i="36"/>
  <c r="K16" i="36"/>
  <c r="I16" i="36"/>
  <c r="L16" i="36"/>
  <c r="H16" i="36"/>
  <c r="M16" i="36"/>
  <c r="G14" i="16"/>
  <c r="A14" i="16" s="1"/>
  <c r="O17" i="35"/>
  <c r="A11" i="16"/>
  <c r="N14" i="16"/>
  <c r="F16" i="16"/>
  <c r="L16" i="16"/>
  <c r="C21" i="16"/>
  <c r="C23" i="16" s="1"/>
  <c r="C27" i="16" s="1"/>
  <c r="C31" i="16" s="1"/>
  <c r="I14" i="16"/>
  <c r="J14" i="16"/>
  <c r="H14" i="16"/>
  <c r="O18" i="4"/>
  <c r="K16" i="16"/>
  <c r="M16" i="16"/>
  <c r="D16" i="16"/>
  <c r="K14" i="16"/>
  <c r="O9" i="16"/>
  <c r="G16" i="16"/>
  <c r="A16" i="16" s="1"/>
  <c r="I16" i="16"/>
  <c r="H16" i="16"/>
  <c r="J16" i="16"/>
  <c r="L14" i="16"/>
  <c r="M14" i="16"/>
  <c r="E14" i="16"/>
  <c r="E16" i="16"/>
  <c r="O17" i="16"/>
  <c r="E60" i="16"/>
  <c r="E59" i="16"/>
  <c r="M18" i="16"/>
  <c r="E18" i="16"/>
  <c r="L18" i="16"/>
  <c r="D18" i="16"/>
  <c r="K18" i="16"/>
  <c r="F18" i="16"/>
  <c r="J18" i="16"/>
  <c r="G18" i="16"/>
  <c r="A18" i="16" s="1"/>
  <c r="N18" i="16"/>
  <c r="I18" i="16"/>
  <c r="H18" i="16"/>
  <c r="O11" i="16"/>
  <c r="E16" i="4"/>
  <c r="M16" i="4"/>
  <c r="N16" i="4"/>
  <c r="G16" i="4"/>
  <c r="D16" i="4"/>
  <c r="J16" i="4"/>
  <c r="H16" i="4"/>
  <c r="I16" i="4"/>
  <c r="L16" i="4"/>
  <c r="F16" i="4"/>
  <c r="K16" i="4"/>
  <c r="I17" i="4"/>
  <c r="J17" i="4"/>
  <c r="K17" i="4"/>
  <c r="G17" i="4"/>
  <c r="L17" i="4"/>
  <c r="F17" i="4"/>
  <c r="D17" i="4"/>
  <c r="E17" i="4"/>
  <c r="M17" i="4"/>
  <c r="N17" i="4"/>
  <c r="H17" i="4"/>
  <c r="I14" i="4"/>
  <c r="D14" i="4"/>
  <c r="K14" i="4"/>
  <c r="F14" i="4"/>
  <c r="G14" i="4"/>
  <c r="L14" i="4"/>
  <c r="N14" i="4"/>
  <c r="E14" i="4"/>
  <c r="M14" i="4"/>
  <c r="H14" i="4"/>
  <c r="J14" i="4"/>
  <c r="O11" i="4"/>
  <c r="O9" i="4"/>
  <c r="M21" i="36" l="1"/>
  <c r="M23" i="36" s="1"/>
  <c r="M24" i="36" s="1"/>
  <c r="N21" i="36"/>
  <c r="N23" i="36" s="1"/>
  <c r="N27" i="36" s="1"/>
  <c r="N31" i="36" s="1"/>
  <c r="J21" i="36"/>
  <c r="J23" i="36" s="1"/>
  <c r="J24" i="36" s="1"/>
  <c r="O17" i="36"/>
  <c r="O16" i="36"/>
  <c r="H21" i="4"/>
  <c r="H23" i="4" s="1"/>
  <c r="H27" i="4" s="1"/>
  <c r="H31" i="4" s="1"/>
  <c r="I21" i="36"/>
  <c r="I23" i="36" s="1"/>
  <c r="I24" i="36" s="1"/>
  <c r="D21" i="36"/>
  <c r="D23" i="36" s="1"/>
  <c r="D27" i="36" s="1"/>
  <c r="D31" i="36" s="1"/>
  <c r="K21" i="36"/>
  <c r="K23" i="36" s="1"/>
  <c r="C24" i="36"/>
  <c r="C27" i="36"/>
  <c r="C31" i="36" s="1"/>
  <c r="C33" i="36" s="1"/>
  <c r="C35" i="36" s="1"/>
  <c r="H21" i="36"/>
  <c r="H23" i="36" s="1"/>
  <c r="M21" i="4"/>
  <c r="M23" i="4" s="1"/>
  <c r="M24" i="4" s="1"/>
  <c r="F21" i="36"/>
  <c r="F23" i="36" s="1"/>
  <c r="A14" i="36"/>
  <c r="G21" i="36"/>
  <c r="G23" i="36" s="1"/>
  <c r="E21" i="36"/>
  <c r="E23" i="36" s="1"/>
  <c r="O14" i="36"/>
  <c r="L21" i="36"/>
  <c r="L23" i="36" s="1"/>
  <c r="F21" i="16"/>
  <c r="F23" i="16" s="1"/>
  <c r="F24" i="16" s="1"/>
  <c r="C24" i="16"/>
  <c r="O14" i="16"/>
  <c r="L18" i="35"/>
  <c r="N18" i="35"/>
  <c r="D18" i="35"/>
  <c r="E18" i="35"/>
  <c r="J18" i="35"/>
  <c r="K18" i="35"/>
  <c r="I18" i="35"/>
  <c r="M18" i="35"/>
  <c r="G18" i="35"/>
  <c r="A18" i="35" s="1"/>
  <c r="H18" i="35"/>
  <c r="F18" i="35"/>
  <c r="J21" i="16"/>
  <c r="J23" i="16" s="1"/>
  <c r="J24" i="16" s="1"/>
  <c r="E16" i="35"/>
  <c r="J16" i="35"/>
  <c r="L16" i="35"/>
  <c r="F16" i="35"/>
  <c r="G16" i="35"/>
  <c r="A16" i="35" s="1"/>
  <c r="H16" i="35"/>
  <c r="K16" i="35"/>
  <c r="N16" i="35"/>
  <c r="M16" i="35"/>
  <c r="I16" i="35"/>
  <c r="D16" i="35"/>
  <c r="N21" i="16"/>
  <c r="N23" i="16" s="1"/>
  <c r="N27" i="16" s="1"/>
  <c r="N31" i="16" s="1"/>
  <c r="D21" i="16"/>
  <c r="D23" i="16" s="1"/>
  <c r="D27" i="16" s="1"/>
  <c r="D31" i="16" s="1"/>
  <c r="I21" i="16"/>
  <c r="I23" i="16" s="1"/>
  <c r="I24" i="16" s="1"/>
  <c r="C21" i="35"/>
  <c r="C23" i="35" s="1"/>
  <c r="I14" i="35"/>
  <c r="J14" i="35"/>
  <c r="L14" i="35"/>
  <c r="K14" i="35"/>
  <c r="E14" i="35"/>
  <c r="H14" i="35"/>
  <c r="D14" i="35"/>
  <c r="M14" i="35"/>
  <c r="G14" i="35"/>
  <c r="F14" i="35"/>
  <c r="N14" i="35"/>
  <c r="N21" i="4"/>
  <c r="N23" i="4" s="1"/>
  <c r="N24" i="4" s="1"/>
  <c r="I21" i="4"/>
  <c r="I23" i="4" s="1"/>
  <c r="I24" i="4" s="1"/>
  <c r="O16" i="4"/>
  <c r="O16" i="16"/>
  <c r="L21" i="16"/>
  <c r="L23" i="16" s="1"/>
  <c r="L24" i="16" s="1"/>
  <c r="H21" i="16"/>
  <c r="H23" i="16" s="1"/>
  <c r="H27" i="16" s="1"/>
  <c r="H31" i="16" s="1"/>
  <c r="K21" i="16"/>
  <c r="K23" i="16" s="1"/>
  <c r="K24" i="16" s="1"/>
  <c r="E21" i="16"/>
  <c r="E23" i="16" s="1"/>
  <c r="E27" i="16" s="1"/>
  <c r="E31" i="16" s="1"/>
  <c r="M21" i="16"/>
  <c r="M23" i="16" s="1"/>
  <c r="M24" i="16" s="1"/>
  <c r="C33" i="16"/>
  <c r="C35" i="16" s="1"/>
  <c r="G21" i="16"/>
  <c r="G23" i="16" s="1"/>
  <c r="O18" i="16"/>
  <c r="O17" i="4"/>
  <c r="J21" i="4"/>
  <c r="J23" i="4" s="1"/>
  <c r="J27" i="4" s="1"/>
  <c r="J31" i="4" s="1"/>
  <c r="K21" i="4"/>
  <c r="K23" i="4" s="1"/>
  <c r="K27" i="4" s="1"/>
  <c r="K31" i="4" s="1"/>
  <c r="O14" i="4"/>
  <c r="L21" i="4"/>
  <c r="L23" i="4" s="1"/>
  <c r="M27" i="36" l="1"/>
  <c r="M31" i="36" s="1"/>
  <c r="N24" i="36"/>
  <c r="D24" i="16"/>
  <c r="I27" i="36"/>
  <c r="I31" i="36" s="1"/>
  <c r="H24" i="4"/>
  <c r="M27" i="4"/>
  <c r="M31" i="4" s="1"/>
  <c r="J27" i="36"/>
  <c r="J31" i="36" s="1"/>
  <c r="D24" i="36"/>
  <c r="N27" i="4"/>
  <c r="N31" i="4" s="1"/>
  <c r="O21" i="36"/>
  <c r="O23" i="36" s="1"/>
  <c r="O27" i="36" s="1"/>
  <c r="O31" i="36" s="1"/>
  <c r="F27" i="36"/>
  <c r="F31" i="36" s="1"/>
  <c r="F24" i="36"/>
  <c r="L24" i="36"/>
  <c r="L27" i="36"/>
  <c r="L31" i="36" s="1"/>
  <c r="H24" i="36"/>
  <c r="H27" i="36"/>
  <c r="H31" i="36" s="1"/>
  <c r="I27" i="4"/>
  <c r="I31" i="4" s="1"/>
  <c r="D33" i="36"/>
  <c r="D35" i="36" s="1"/>
  <c r="G27" i="36"/>
  <c r="G24" i="36"/>
  <c r="O21" i="4"/>
  <c r="K24" i="36"/>
  <c r="K27" i="36"/>
  <c r="K31" i="36" s="1"/>
  <c r="E24" i="36"/>
  <c r="E27" i="36"/>
  <c r="E31" i="36" s="1"/>
  <c r="E33" i="36" s="1"/>
  <c r="E35" i="36" s="1"/>
  <c r="F27" i="16"/>
  <c r="F31" i="16" s="1"/>
  <c r="F33" i="16" s="1"/>
  <c r="F35" i="16" s="1"/>
  <c r="I27" i="16"/>
  <c r="I31" i="16" s="1"/>
  <c r="J21" i="35"/>
  <c r="J23" i="35" s="1"/>
  <c r="J24" i="35" s="1"/>
  <c r="J27" i="16"/>
  <c r="J31" i="16" s="1"/>
  <c r="E21" i="35"/>
  <c r="E23" i="35" s="1"/>
  <c r="E24" i="35" s="1"/>
  <c r="K21" i="35"/>
  <c r="K23" i="35" s="1"/>
  <c r="K24" i="35" s="1"/>
  <c r="F21" i="35"/>
  <c r="F23" i="35" s="1"/>
  <c r="N24" i="16"/>
  <c r="A14" i="35"/>
  <c r="G21" i="35"/>
  <c r="G23" i="35" s="1"/>
  <c r="I21" i="35"/>
  <c r="I23" i="35" s="1"/>
  <c r="O16" i="35"/>
  <c r="L21" i="35"/>
  <c r="L23" i="35" s="1"/>
  <c r="M21" i="35"/>
  <c r="M23" i="35" s="1"/>
  <c r="N21" i="35"/>
  <c r="N23" i="35" s="1"/>
  <c r="E24" i="16"/>
  <c r="D21" i="35"/>
  <c r="D23" i="35" s="1"/>
  <c r="O18" i="35"/>
  <c r="O14" i="35"/>
  <c r="O21" i="16"/>
  <c r="O23" i="16" s="1"/>
  <c r="O27" i="16" s="1"/>
  <c r="O31" i="16" s="1"/>
  <c r="C27" i="35"/>
  <c r="C31" i="35" s="1"/>
  <c r="C24" i="35"/>
  <c r="H21" i="35"/>
  <c r="H23" i="35" s="1"/>
  <c r="J24" i="4"/>
  <c r="K27" i="16"/>
  <c r="K31" i="16" s="1"/>
  <c r="M27" i="16"/>
  <c r="M31" i="16" s="1"/>
  <c r="H24" i="16"/>
  <c r="L27" i="16"/>
  <c r="L31" i="16" s="1"/>
  <c r="D33" i="16"/>
  <c r="D35" i="16" s="1"/>
  <c r="G24" i="16"/>
  <c r="G27" i="16"/>
  <c r="E33" i="16"/>
  <c r="K24" i="4"/>
  <c r="L27" i="4"/>
  <c r="L31" i="4" s="1"/>
  <c r="L24" i="4"/>
  <c r="O24" i="36" l="1"/>
  <c r="G31" i="36"/>
  <c r="A31" i="36" s="1"/>
  <c r="A27" i="36"/>
  <c r="F33" i="36"/>
  <c r="G33" i="36" s="1"/>
  <c r="J27" i="35"/>
  <c r="J31" i="35" s="1"/>
  <c r="E27" i="35"/>
  <c r="E31" i="35" s="1"/>
  <c r="E33" i="35" s="1"/>
  <c r="E35" i="35" s="1"/>
  <c r="K27" i="35"/>
  <c r="K31" i="35" s="1"/>
  <c r="O24" i="16"/>
  <c r="D24" i="35"/>
  <c r="D27" i="35"/>
  <c r="D31" i="35" s="1"/>
  <c r="D33" i="35" s="1"/>
  <c r="D35" i="35" s="1"/>
  <c r="O21" i="35"/>
  <c r="O23" i="35" s="1"/>
  <c r="L24" i="35"/>
  <c r="L27" i="35"/>
  <c r="L31" i="35" s="1"/>
  <c r="F27" i="35"/>
  <c r="F31" i="35" s="1"/>
  <c r="F33" i="35" s="1"/>
  <c r="F35" i="35" s="1"/>
  <c r="F24" i="35"/>
  <c r="H24" i="35"/>
  <c r="H27" i="35"/>
  <c r="H31" i="35" s="1"/>
  <c r="N24" i="35"/>
  <c r="N27" i="35"/>
  <c r="N31" i="35" s="1"/>
  <c r="G24" i="35"/>
  <c r="G27" i="35"/>
  <c r="C33" i="35"/>
  <c r="C35" i="35" s="1"/>
  <c r="M24" i="35"/>
  <c r="M27" i="35"/>
  <c r="M31" i="35" s="1"/>
  <c r="I24" i="35"/>
  <c r="I27" i="35"/>
  <c r="I31" i="35" s="1"/>
  <c r="G33" i="16"/>
  <c r="E35" i="16"/>
  <c r="G35" i="16" s="1"/>
  <c r="A35" i="16" s="1"/>
  <c r="G31" i="16"/>
  <c r="A31" i="16" s="1"/>
  <c r="A27" i="16"/>
  <c r="O23" i="4"/>
  <c r="F35" i="36" l="1"/>
  <c r="G35" i="36" s="1"/>
  <c r="A35" i="36" s="1"/>
  <c r="G35" i="35"/>
  <c r="A35" i="35" s="1"/>
  <c r="O24" i="35"/>
  <c r="O27" i="35"/>
  <c r="O31" i="35" s="1"/>
  <c r="G31" i="35"/>
  <c r="A31" i="35" s="1"/>
  <c r="A27" i="35"/>
  <c r="G33" i="35"/>
  <c r="O27" i="4"/>
  <c r="O31" i="4" s="1"/>
  <c r="O24" i="4"/>
  <c r="E70" i="4" l="1"/>
  <c r="F63" i="4"/>
  <c r="E71" i="4" l="1"/>
  <c r="D26" i="4"/>
  <c r="E72" i="4" l="1"/>
  <c r="F72" i="4" s="1"/>
  <c r="E26" i="4"/>
  <c r="F26" i="4" l="1"/>
  <c r="A26" i="4" l="1"/>
  <c r="E54" i="4" l="1"/>
  <c r="E55" i="4" s="1"/>
  <c r="E57" i="4" s="1"/>
  <c r="A11" i="4"/>
  <c r="E59" i="4" l="1"/>
  <c r="E60" i="4"/>
  <c r="E68" i="4"/>
  <c r="A18" i="4"/>
  <c r="A16" i="4"/>
  <c r="A14" i="4"/>
  <c r="A19" i="4"/>
  <c r="A17" i="4"/>
  <c r="F65" i="4" l="1"/>
  <c r="F68" i="4" s="1"/>
  <c r="C21" i="4" l="1"/>
  <c r="C23" i="4" s="1"/>
  <c r="C27" i="4" l="1"/>
  <c r="C31" i="4" s="1"/>
  <c r="C33" i="4" s="1"/>
  <c r="C24" i="4"/>
  <c r="D21" i="4"/>
  <c r="D23" i="4" s="1"/>
  <c r="E21" i="4"/>
  <c r="E23" i="4" s="1"/>
  <c r="F21" i="4"/>
  <c r="F23" i="4" s="1"/>
  <c r="D27" i="4" l="1"/>
  <c r="D31" i="4" s="1"/>
  <c r="D33" i="4" s="1"/>
  <c r="D35" i="4" s="1"/>
  <c r="D24" i="4"/>
  <c r="F27" i="4"/>
  <c r="F31" i="4" s="1"/>
  <c r="F33" i="4" s="1"/>
  <c r="F35" i="4" s="1"/>
  <c r="F24" i="4"/>
  <c r="E27" i="4"/>
  <c r="E31" i="4" s="1"/>
  <c r="E33" i="4" s="1"/>
  <c r="E35" i="4" s="1"/>
  <c r="E24" i="4"/>
  <c r="G21" i="4"/>
  <c r="G23" i="4" s="1"/>
  <c r="C35" i="4"/>
  <c r="G35" i="4" l="1"/>
  <c r="A35" i="4" s="1"/>
  <c r="G33" i="4"/>
  <c r="G27" i="4"/>
  <c r="G31" i="4" s="1"/>
  <c r="G24" i="4"/>
  <c r="A12" i="4"/>
  <c r="A27" i="4" l="1"/>
  <c r="A31" i="4"/>
</calcChain>
</file>

<file path=xl/sharedStrings.xml><?xml version="1.0" encoding="utf-8"?>
<sst xmlns="http://schemas.openxmlformats.org/spreadsheetml/2006/main" count="1875" uniqueCount="90">
  <si>
    <t>Durata contratto [anni]</t>
  </si>
  <si>
    <t>VALORE DEL CONTRATTO 
(art.167 del Dlgs 50/16)</t>
  </si>
  <si>
    <t>Garanzia Provvisoria (2%)</t>
  </si>
  <si>
    <t>Garanzia Definitiva max (10%)</t>
  </si>
  <si>
    <t>SOMME A DISPOSIZIONE</t>
  </si>
  <si>
    <t>Senza IVA e oneri</t>
  </si>
  <si>
    <t>Con IVA e oneri</t>
  </si>
  <si>
    <t>Spese di Pubblicazione</t>
  </si>
  <si>
    <t>Contributo ANAC</t>
  </si>
  <si>
    <t>Accantonamenti di cui all'art 113</t>
  </si>
  <si>
    <t>Compenso membro commissione</t>
  </si>
  <si>
    <t>SPESA COMPLESSIVA</t>
  </si>
  <si>
    <t>Calcolo BASE D'ASTA e QUADRO ECONOMICO</t>
  </si>
  <si>
    <t>ENTRATA COMPLESSIVA</t>
  </si>
  <si>
    <t>Stima</t>
  </si>
  <si>
    <t>variabile di capitolato</t>
  </si>
  <si>
    <t>ENTRATE</t>
  </si>
  <si>
    <t>UTILE</t>
  </si>
  <si>
    <t>EBITDA (Margine Operativo Lordo)</t>
  </si>
  <si>
    <t>EBIT (Risultato operativo)</t>
  </si>
  <si>
    <t>Proventi finanziari (+)</t>
  </si>
  <si>
    <t>Oneri finanziari (-)</t>
  </si>
  <si>
    <t>Imposte di esercizio (-)</t>
  </si>
  <si>
    <t>EBT/RAI (Risultato ante imposte)</t>
  </si>
  <si>
    <t>Costo materie prime - incidenza sul fatturato</t>
  </si>
  <si>
    <t xml:space="preserve">Imposte - incidenza </t>
  </si>
  <si>
    <t>PARAMETRI PRESI IN CONSIDERAZIONE PER LA STIMA</t>
  </si>
  <si>
    <t>USCITE</t>
  </si>
  <si>
    <t>Investimento (ammortamento/leasing) (-)</t>
  </si>
  <si>
    <t>Costi amm.vi e generali - incidenza sul fatturato</t>
  </si>
  <si>
    <t>Canone concessorio (intera durata contratto )</t>
  </si>
  <si>
    <t>Canone concessorio annuo</t>
  </si>
  <si>
    <t>Materie prime</t>
  </si>
  <si>
    <t>Costo del lavoro diretto (bar/ristorazione)</t>
  </si>
  <si>
    <t>Canone concessorio (anno)</t>
  </si>
  <si>
    <t>Corrispettivi  [7anni; stima;IVA esclusa]</t>
  </si>
  <si>
    <t>Valore del contratto (7 anni)</t>
  </si>
  <si>
    <t>Impianti e attrezzature- valore beni (stima)</t>
  </si>
  <si>
    <t>Impianti e attrezzature - costo manutenzioni - incidenza sul valore bene</t>
  </si>
  <si>
    <t>Materiali di consumo</t>
  </si>
  <si>
    <t>Materiale per le pulizie</t>
  </si>
  <si>
    <t>Costi amm.vi e generali</t>
  </si>
  <si>
    <t>INVESTIMENTI NON RICHIESTI</t>
  </si>
  <si>
    <t xml:space="preserve">PIANO ECONOMICO-FINANZIARIO </t>
  </si>
  <si>
    <t>Ricavi da vendita prodotti alimentari</t>
  </si>
  <si>
    <t>Ricavi da vendita prodotti non alimentari</t>
  </si>
  <si>
    <t>Mesi 1</t>
  </si>
  <si>
    <t>Mesi 2</t>
  </si>
  <si>
    <t>Mesi 3</t>
  </si>
  <si>
    <t>Mesi 4</t>
  </si>
  <si>
    <t>Mesi 5</t>
  </si>
  <si>
    <t>Mesi 6</t>
  </si>
  <si>
    <t>Mesi 7</t>
  </si>
  <si>
    <t>Mesi 8</t>
  </si>
  <si>
    <t>Mesi 9</t>
  </si>
  <si>
    <t>Mesi 10</t>
  </si>
  <si>
    <t>Mesi 11</t>
  </si>
  <si>
    <t>Mesi 12</t>
  </si>
  <si>
    <t>Totale</t>
  </si>
  <si>
    <t>Canone di occupazione locali</t>
  </si>
  <si>
    <t>Costo del lavoro diretto</t>
  </si>
  <si>
    <t>Costi manutenzioni ordinarie e straordinarie</t>
  </si>
  <si>
    <t>Costi utenze</t>
  </si>
  <si>
    <t>Costo del lavoro indiretto</t>
  </si>
  <si>
    <t>EBITDA (Margine Operativo Lordo) %</t>
  </si>
  <si>
    <t>Arezzo</t>
  </si>
  <si>
    <t>Firenze Sollicciano</t>
  </si>
  <si>
    <t>Firenze Gozzini</t>
  </si>
  <si>
    <t>Prato</t>
  </si>
  <si>
    <t>Pistoia</t>
  </si>
  <si>
    <t>Lotto 1 - 18 Nazionale</t>
  </si>
  <si>
    <t>Livorno</t>
  </si>
  <si>
    <t>Gorgona sez. dist.</t>
  </si>
  <si>
    <t>Lucca</t>
  </si>
  <si>
    <t>Massa</t>
  </si>
  <si>
    <t>Massa Marittima</t>
  </si>
  <si>
    <t>Grosseto</t>
  </si>
  <si>
    <t>Lotto 2 - 19 Nazionale</t>
  </si>
  <si>
    <t>Pisa</t>
  </si>
  <si>
    <t>Porto Azzurro</t>
  </si>
  <si>
    <t>Lotto 3 - 20 Nazionale</t>
  </si>
  <si>
    <t>Siena</t>
  </si>
  <si>
    <t>Volterra</t>
  </si>
  <si>
    <t>San Gimignano</t>
  </si>
  <si>
    <t>Lotto 4 - 21 Nazionale</t>
  </si>
  <si>
    <t>Perugia</t>
  </si>
  <si>
    <t>Orvieto</t>
  </si>
  <si>
    <t>Terni</t>
  </si>
  <si>
    <t>Spoleto</t>
  </si>
  <si>
    <t>Lotto 5 - 22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</si>
</sst>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&quot;€&quot;\ * #,##0.00_-;\-&quot;€&quot;\ * #,##0.00_-;_-&quot;€&quot;\ * &quot;-&quot;????_-;_-@_-"/>
    <numFmt numFmtId="166" formatCode="_(&quot;$&quot;* #,##0.00_);_(&quot;$&quot;* \(#,##0.00\);_(&quot;$&quot;* &quot;-&quot;??_);_(@_)"/>
    <numFmt numFmtId="167" formatCode="#,##0.00\ _€;[Red]\-#,##0.00\ _€"/>
    <numFmt numFmtId="168" formatCode="_-* #,##0.00\ [$€-410]_-;\-* #,##0.00\ [$€-410]_-;_-* &quot;-&quot;??\ [$€-410]_-;_-@_-"/>
    <numFmt numFmtId="169" formatCode="#,##0.00\ [$€-410];[Red]\-#,##0.00\ [$€-410]"/>
    <numFmt numFmtId="170" formatCode="0.0%"/>
    <numFmt numFmtId="171" formatCode="[$-410]General"/>
    <numFmt numFmtId="172" formatCode="&quot; &quot;#,##0.00&quot; € &quot;;&quot;-&quot;#,##0.00&quot; € &quot;;&quot; -&quot;#&quot; € &quot;;&quot; &quot;@&quot; &quot;"/>
    <numFmt numFmtId="173" formatCode="[$€-410]&quot; &quot;#,##0.00;[Red]&quot;-&quot;[$€-410]&quot; &quot;#,##0.00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14"/>
      <name val="Arial Narrow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8"/>
      <name val="Arial Narrow"/>
      <family val="2"/>
    </font>
    <font>
      <b/>
      <sz val="10"/>
      <color indexed="9"/>
      <name val="Arial Narrow"/>
      <family val="2"/>
    </font>
    <font>
      <b/>
      <sz val="11"/>
      <color indexed="9"/>
      <name val="Arial Narrow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  <family val="2"/>
    </font>
    <font>
      <strike/>
      <sz val="11"/>
      <color indexed="8"/>
      <name val="Arial Narrow"/>
      <family val="2"/>
    </font>
    <font>
      <strike/>
      <sz val="10"/>
      <color indexed="8"/>
      <name val="Arial Narrow"/>
      <family val="2"/>
    </font>
    <font>
      <b/>
      <strike/>
      <sz val="11"/>
      <color indexed="9"/>
      <name val="Arial Narrow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theme="1"/>
      <name val="Arial Narrow"/>
      <family val="2"/>
    </font>
    <font>
      <b/>
      <sz val="10"/>
      <name val="Arial Narrow"/>
      <family val="2"/>
    </font>
    <font>
      <strike/>
      <sz val="11"/>
      <color theme="1"/>
      <name val="Arial Narrow"/>
      <family val="2"/>
    </font>
    <font>
      <b/>
      <sz val="14"/>
      <color indexed="56"/>
      <name val="Arial Narrow"/>
      <family val="2"/>
    </font>
    <font>
      <sz val="24"/>
      <color indexed="10"/>
      <name val="Arial Narrow"/>
      <family val="2"/>
    </font>
    <font>
      <b/>
      <sz val="15"/>
      <color theme="3"/>
      <name val="Arial Narrow"/>
      <family val="2"/>
    </font>
    <font>
      <b/>
      <sz val="14"/>
      <color indexed="9"/>
      <name val="Arial Narrow"/>
      <family val="2"/>
    </font>
    <font>
      <sz val="10"/>
      <name val="Arial"/>
    </font>
    <font>
      <b/>
      <sz val="11"/>
      <color theme="1"/>
      <name val="Arial Narrow"/>
      <family val="2"/>
    </font>
    <font>
      <sz val="10"/>
      <color rgb="FFFF0000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1" applyNumberFormat="0" applyAlignment="0" applyProtection="0"/>
    <xf numFmtId="0" fontId="10" fillId="0" borderId="2" applyNumberFormat="0" applyFill="0" applyAlignment="0" applyProtection="0"/>
    <xf numFmtId="0" fontId="11" fillId="17" borderId="3" applyNumberFormat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164" fontId="6" fillId="0" borderId="0" applyFont="0" applyFill="0" applyBorder="0" applyAlignment="0" applyProtection="0"/>
    <xf numFmtId="0" fontId="12" fillId="7" borderId="1" applyNumberFormat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32" fillId="0" borderId="0"/>
    <xf numFmtId="0" fontId="6" fillId="23" borderId="4" applyNumberFormat="0" applyFont="0" applyAlignment="0" applyProtection="0"/>
    <xf numFmtId="0" fontId="14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164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1" fontId="34" fillId="0" borderId="0"/>
    <xf numFmtId="0" fontId="35" fillId="0" borderId="0"/>
    <xf numFmtId="172" fontId="34" fillId="0" borderId="0" applyBorder="0" applyProtection="0"/>
    <xf numFmtId="171" fontId="34" fillId="0" borderId="0" applyBorder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Border="0" applyProtection="0"/>
    <xf numFmtId="173" fontId="37" fillId="0" borderId="0" applyBorder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164" fontId="2" fillId="0" borderId="16" xfId="0" applyNumberFormat="1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164" fontId="23" fillId="0" borderId="16" xfId="0" applyNumberFormat="1" applyFont="1" applyBorder="1" applyAlignment="1">
      <alignment horizontal="right" vertical="center" wrapText="1"/>
    </xf>
    <xf numFmtId="165" fontId="23" fillId="24" borderId="16" xfId="0" applyNumberFormat="1" applyFont="1" applyFill="1" applyBorder="1" applyAlignment="1">
      <alignment horizontal="center" vertical="center" wrapText="1"/>
    </xf>
    <xf numFmtId="0" fontId="24" fillId="26" borderId="0" xfId="0" applyFont="1" applyFill="1"/>
    <xf numFmtId="167" fontId="2" fillId="0" borderId="0" xfId="0" applyNumberFormat="1" applyFont="1"/>
    <xf numFmtId="0" fontId="25" fillId="26" borderId="0" xfId="0" applyFont="1" applyFill="1" applyAlignment="1">
      <alignment horizontal="center"/>
    </xf>
    <xf numFmtId="169" fontId="26" fillId="0" borderId="0" xfId="60" applyNumberFormat="1" applyFont="1" applyBorder="1"/>
    <xf numFmtId="0" fontId="2" fillId="0" borderId="10" xfId="0" applyFont="1" applyBorder="1"/>
    <xf numFmtId="169" fontId="26" fillId="0" borderId="14" xfId="60" applyNumberFormat="1" applyFont="1" applyBorder="1"/>
    <xf numFmtId="164" fontId="28" fillId="0" borderId="16" xfId="0" applyNumberFormat="1" applyFont="1" applyBorder="1" applyAlignment="1">
      <alignment horizontal="right" vertical="center" wrapText="1"/>
    </xf>
    <xf numFmtId="0" fontId="28" fillId="0" borderId="0" xfId="0" applyFont="1"/>
    <xf numFmtId="170" fontId="28" fillId="0" borderId="16" xfId="41" applyNumberFormat="1" applyFont="1" applyBorder="1"/>
    <xf numFmtId="0" fontId="29" fillId="0" borderId="10" xfId="0" applyFont="1" applyBorder="1"/>
    <xf numFmtId="169" fontId="30" fillId="0" borderId="14" xfId="60" applyNumberFormat="1" applyFont="1" applyBorder="1"/>
    <xf numFmtId="169" fontId="30" fillId="0" borderId="11" xfId="60" applyNumberFormat="1" applyFont="1" applyBorder="1"/>
    <xf numFmtId="0" fontId="31" fillId="26" borderId="12" xfId="0" applyFont="1" applyFill="1" applyBorder="1"/>
    <xf numFmtId="164" fontId="31" fillId="26" borderId="15" xfId="57" applyFont="1" applyFill="1" applyBorder="1"/>
    <xf numFmtId="164" fontId="31" fillId="26" borderId="13" xfId="57" applyFont="1" applyFill="1" applyBorder="1"/>
    <xf numFmtId="0" fontId="29" fillId="0" borderId="0" xfId="0" applyFont="1"/>
    <xf numFmtId="0" fontId="30" fillId="0" borderId="0" xfId="0" applyFont="1"/>
    <xf numFmtId="37" fontId="38" fillId="0" borderId="0" xfId="0" applyNumberFormat="1" applyFont="1"/>
    <xf numFmtId="37" fontId="38" fillId="0" borderId="0" xfId="0" applyNumberFormat="1" applyFont="1" applyAlignment="1">
      <alignment horizontal="center"/>
    </xf>
    <xf numFmtId="0" fontId="38" fillId="0" borderId="0" xfId="0" applyFont="1"/>
    <xf numFmtId="37" fontId="39" fillId="0" borderId="0" xfId="0" applyNumberFormat="1" applyFont="1"/>
    <xf numFmtId="10" fontId="38" fillId="0" borderId="0" xfId="41" applyNumberFormat="1" applyFont="1"/>
    <xf numFmtId="169" fontId="38" fillId="0" borderId="0" xfId="0" applyNumberFormat="1" applyFont="1"/>
    <xf numFmtId="0" fontId="38" fillId="0" borderId="0" xfId="0" applyFont="1" applyBorder="1"/>
    <xf numFmtId="37" fontId="29" fillId="0" borderId="0" xfId="0" applyNumberFormat="1" applyFont="1"/>
    <xf numFmtId="10" fontId="40" fillId="0" borderId="0" xfId="41" applyNumberFormat="1" applyFont="1"/>
    <xf numFmtId="37" fontId="40" fillId="0" borderId="0" xfId="0" applyNumberFormat="1" applyFont="1"/>
    <xf numFmtId="0" fontId="40" fillId="0" borderId="0" xfId="0" applyFont="1"/>
    <xf numFmtId="37" fontId="38" fillId="0" borderId="0" xfId="0" applyNumberFormat="1" applyFont="1" applyBorder="1"/>
    <xf numFmtId="0" fontId="38" fillId="28" borderId="0" xfId="0" applyFont="1" applyFill="1" applyBorder="1"/>
    <xf numFmtId="0" fontId="38" fillId="28" borderId="0" xfId="0" applyFont="1" applyFill="1"/>
    <xf numFmtId="0" fontId="41" fillId="0" borderId="6" xfId="48" applyFont="1" applyBorder="1" applyAlignment="1"/>
    <xf numFmtId="164" fontId="38" fillId="0" borderId="0" xfId="57" applyFont="1"/>
    <xf numFmtId="164" fontId="2" fillId="0" borderId="16" xfId="0" applyNumberFormat="1" applyFont="1" applyBorder="1"/>
    <xf numFmtId="164" fontId="2" fillId="0" borderId="0" xfId="0" applyNumberFormat="1" applyFont="1" applyBorder="1"/>
    <xf numFmtId="0" fontId="2" fillId="0" borderId="0" xfId="0" applyFont="1" applyAlignment="1">
      <alignment horizontal="left"/>
    </xf>
    <xf numFmtId="0" fontId="2" fillId="25" borderId="16" xfId="0" applyFont="1" applyFill="1" applyBorder="1" applyAlignment="1">
      <alignment horizontal="center"/>
    </xf>
    <xf numFmtId="164" fontId="2" fillId="0" borderId="16" xfId="0" applyNumberFormat="1" applyFont="1" applyFill="1" applyBorder="1"/>
    <xf numFmtId="164" fontId="23" fillId="25" borderId="16" xfId="0" applyNumberFormat="1" applyFont="1" applyFill="1" applyBorder="1"/>
    <xf numFmtId="164" fontId="2" fillId="0" borderId="0" xfId="0" applyNumberFormat="1" applyFont="1" applyFill="1" applyBorder="1"/>
    <xf numFmtId="0" fontId="26" fillId="0" borderId="10" xfId="0" applyFont="1" applyBorder="1"/>
    <xf numFmtId="0" fontId="26" fillId="0" borderId="20" xfId="0" applyFont="1" applyBorder="1"/>
    <xf numFmtId="0" fontId="42" fillId="0" borderId="0" xfId="0" applyFont="1"/>
    <xf numFmtId="0" fontId="43" fillId="0" borderId="22" xfId="48" applyFont="1"/>
    <xf numFmtId="37" fontId="43" fillId="0" borderId="22" xfId="48" applyNumberFormat="1" applyFont="1"/>
    <xf numFmtId="0" fontId="44" fillId="27" borderId="0" xfId="0" applyFont="1" applyFill="1"/>
    <xf numFmtId="37" fontId="44" fillId="27" borderId="0" xfId="0" applyNumberFormat="1" applyFont="1" applyFill="1" applyBorder="1"/>
    <xf numFmtId="37" fontId="2" fillId="0" borderId="0" xfId="0" applyNumberFormat="1" applyFont="1"/>
    <xf numFmtId="0" fontId="2" fillId="0" borderId="20" xfId="0" applyFont="1" applyBorder="1"/>
    <xf numFmtId="10" fontId="28" fillId="0" borderId="16" xfId="41" applyNumberFormat="1" applyFont="1" applyBorder="1"/>
    <xf numFmtId="169" fontId="26" fillId="0" borderId="0" xfId="60" applyNumberFormat="1" applyFont="1" applyBorder="1"/>
    <xf numFmtId="0" fontId="28" fillId="0" borderId="0" xfId="0" applyFont="1"/>
    <xf numFmtId="169" fontId="47" fillId="0" borderId="14" xfId="60" applyNumberFormat="1" applyFont="1" applyBorder="1"/>
    <xf numFmtId="169" fontId="47" fillId="0" borderId="0" xfId="60" applyNumberFormat="1" applyFont="1" applyBorder="1"/>
    <xf numFmtId="169" fontId="47" fillId="0" borderId="0" xfId="60" applyNumberFormat="1" applyFont="1" applyFill="1" applyBorder="1" applyAlignment="1">
      <alignment vertical="center"/>
    </xf>
    <xf numFmtId="169" fontId="47" fillId="0" borderId="0" xfId="60" applyNumberFormat="1" applyFont="1" applyFill="1" applyBorder="1"/>
    <xf numFmtId="0" fontId="28" fillId="0" borderId="0" xfId="0" applyFont="1" applyFill="1"/>
    <xf numFmtId="169" fontId="2" fillId="0" borderId="16" xfId="0" applyNumberFormat="1" applyFont="1" applyBorder="1" applyAlignment="1">
      <alignment horizontal="right" vertical="center" wrapText="1"/>
    </xf>
    <xf numFmtId="10" fontId="28" fillId="0" borderId="16" xfId="0" applyNumberFormat="1" applyFont="1" applyBorder="1" applyAlignment="1">
      <alignment horizontal="right" vertical="center" wrapText="1"/>
    </xf>
    <xf numFmtId="0" fontId="29" fillId="0" borderId="20" xfId="0" applyFont="1" applyBorder="1"/>
    <xf numFmtId="169" fontId="30" fillId="0" borderId="0" xfId="60" applyNumberFormat="1" applyFont="1" applyBorder="1"/>
    <xf numFmtId="169" fontId="30" fillId="0" borderId="21" xfId="60" applyNumberFormat="1" applyFont="1" applyBorder="1"/>
    <xf numFmtId="0" fontId="46" fillId="0" borderId="0" xfId="0" applyFont="1"/>
    <xf numFmtId="0" fontId="25" fillId="26" borderId="23" xfId="0" applyFont="1" applyFill="1" applyBorder="1"/>
    <xf numFmtId="169" fontId="25" fillId="26" borderId="24" xfId="57" applyNumberFormat="1" applyFont="1" applyFill="1" applyBorder="1"/>
    <xf numFmtId="164" fontId="25" fillId="26" borderId="24" xfId="57" applyFont="1" applyFill="1" applyBorder="1"/>
    <xf numFmtId="169" fontId="25" fillId="26" borderId="26" xfId="57" applyNumberFormat="1" applyFont="1" applyFill="1" applyBorder="1"/>
    <xf numFmtId="168" fontId="25" fillId="26" borderId="24" xfId="60" applyNumberFormat="1" applyFont="1" applyFill="1" applyBorder="1"/>
    <xf numFmtId="168" fontId="25" fillId="26" borderId="26" xfId="60" applyNumberFormat="1" applyFont="1" applyFill="1" applyBorder="1"/>
    <xf numFmtId="164" fontId="25" fillId="26" borderId="26" xfId="57" applyFont="1" applyFill="1" applyBorder="1"/>
    <xf numFmtId="169" fontId="26" fillId="0" borderId="25" xfId="60" applyNumberFormat="1" applyFont="1" applyBorder="1"/>
    <xf numFmtId="0" fontId="2" fillId="0" borderId="0" xfId="0" applyFont="1" applyBorder="1"/>
    <xf numFmtId="0" fontId="25" fillId="26" borderId="27" xfId="0" applyFont="1" applyFill="1" applyBorder="1"/>
    <xf numFmtId="10" fontId="25" fillId="26" borderId="28" xfId="41" applyNumberFormat="1" applyFont="1" applyFill="1" applyBorder="1"/>
    <xf numFmtId="169" fontId="47" fillId="29" borderId="0" xfId="60" applyNumberFormat="1" applyFont="1" applyFill="1" applyBorder="1" applyAlignment="1">
      <alignment vertical="center"/>
    </xf>
    <xf numFmtId="0" fontId="42" fillId="0" borderId="0" xfId="0" applyFont="1"/>
    <xf numFmtId="0" fontId="42" fillId="0" borderId="0" xfId="0" applyFont="1"/>
    <xf numFmtId="169" fontId="47" fillId="29" borderId="0" xfId="60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3" fillId="25" borderId="16" xfId="0" applyFont="1" applyFill="1" applyBorder="1" applyAlignment="1">
      <alignment horizontal="left"/>
    </xf>
    <xf numFmtId="0" fontId="23" fillId="25" borderId="17" xfId="0" applyFont="1" applyFill="1" applyBorder="1" applyAlignment="1">
      <alignment horizontal="left"/>
    </xf>
    <xf numFmtId="0" fontId="23" fillId="25" borderId="18" xfId="0" applyFont="1" applyFill="1" applyBorder="1" applyAlignment="1">
      <alignment horizontal="left"/>
    </xf>
    <xf numFmtId="0" fontId="23" fillId="25" borderId="19" xfId="0" applyFont="1" applyFill="1" applyBorder="1" applyAlignment="1">
      <alignment horizontal="left"/>
    </xf>
    <xf numFmtId="0" fontId="28" fillId="0" borderId="16" xfId="0" applyFont="1" applyFill="1" applyBorder="1" applyAlignment="1"/>
    <xf numFmtId="0" fontId="28" fillId="0" borderId="17" xfId="0" applyFont="1" applyFill="1" applyBorder="1" applyAlignment="1"/>
    <xf numFmtId="0" fontId="28" fillId="0" borderId="18" xfId="0" applyFont="1" applyFill="1" applyBorder="1" applyAlignment="1"/>
    <xf numFmtId="0" fontId="28" fillId="0" borderId="19" xfId="0" applyFont="1" applyFill="1" applyBorder="1" applyAlignment="1"/>
    <xf numFmtId="0" fontId="23" fillId="0" borderId="17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24" borderId="17" xfId="0" applyFont="1" applyFill="1" applyBorder="1" applyAlignment="1">
      <alignment horizontal="left" vertical="center" wrapText="1"/>
    </xf>
    <xf numFmtId="0" fontId="23" fillId="24" borderId="18" xfId="0" applyFont="1" applyFill="1" applyBorder="1" applyAlignment="1">
      <alignment horizontal="left" vertical="center" wrapText="1"/>
    </xf>
    <xf numFmtId="0" fontId="23" fillId="24" borderId="19" xfId="0" applyFont="1" applyFill="1" applyBorder="1" applyAlignment="1">
      <alignment horizontal="left" vertical="center" wrapText="1"/>
    </xf>
    <xf numFmtId="0" fontId="46" fillId="0" borderId="0" xfId="0" applyFont="1" applyAlignment="1">
      <alignment horizontal="center"/>
    </xf>
    <xf numFmtId="0" fontId="28" fillId="0" borderId="17" xfId="0" applyFont="1" applyBorder="1" applyAlignment="1"/>
    <xf numFmtId="0" fontId="28" fillId="0" borderId="18" xfId="0" applyFont="1" applyBorder="1" applyAlignment="1"/>
    <xf numFmtId="0" fontId="28" fillId="0" borderId="19" xfId="0" applyFont="1" applyBorder="1" applyAlignment="1"/>
    <xf numFmtId="0" fontId="42" fillId="0" borderId="0" xfId="0" applyFont="1"/>
  </cellXfs>
  <cellStyles count="92">
    <cellStyle name="20% - Colore 1 2" xfId="1" xr:uid="{00000000-0005-0000-0000-000000000000}"/>
    <cellStyle name="20% - Colore 1 2 2" xfId="72" xr:uid="{00000000-0005-0000-0000-000001000000}"/>
    <cellStyle name="20% - Colore 2 2" xfId="2" xr:uid="{00000000-0005-0000-0000-000002000000}"/>
    <cellStyle name="20% - Colore 2 2 2" xfId="73" xr:uid="{00000000-0005-0000-0000-000003000000}"/>
    <cellStyle name="20% - Colore 3 2" xfId="3" xr:uid="{00000000-0005-0000-0000-000004000000}"/>
    <cellStyle name="20% - Colore 3 2 2" xfId="74" xr:uid="{00000000-0005-0000-0000-000005000000}"/>
    <cellStyle name="20% - Colore 4 2" xfId="4" xr:uid="{00000000-0005-0000-0000-000006000000}"/>
    <cellStyle name="20% - Colore 4 2 2" xfId="75" xr:uid="{00000000-0005-0000-0000-000007000000}"/>
    <cellStyle name="20% - Colore 5 2" xfId="5" xr:uid="{00000000-0005-0000-0000-000008000000}"/>
    <cellStyle name="20% - Colore 5 2 2" xfId="76" xr:uid="{00000000-0005-0000-0000-000009000000}"/>
    <cellStyle name="20% - Colore 6 2" xfId="6" xr:uid="{00000000-0005-0000-0000-00000A000000}"/>
    <cellStyle name="20% - Colore 6 2 2" xfId="77" xr:uid="{00000000-0005-0000-0000-00000B000000}"/>
    <cellStyle name="40% - Colore 1 2" xfId="7" xr:uid="{00000000-0005-0000-0000-00000C000000}"/>
    <cellStyle name="40% - Colore 1 2 2" xfId="78" xr:uid="{00000000-0005-0000-0000-00000D000000}"/>
    <cellStyle name="40% - Colore 2 2" xfId="8" xr:uid="{00000000-0005-0000-0000-00000E000000}"/>
    <cellStyle name="40% - Colore 2 2 2" xfId="79" xr:uid="{00000000-0005-0000-0000-00000F000000}"/>
    <cellStyle name="40% - Colore 3 2" xfId="9" xr:uid="{00000000-0005-0000-0000-000010000000}"/>
    <cellStyle name="40% - Colore 3 2 2" xfId="80" xr:uid="{00000000-0005-0000-0000-000011000000}"/>
    <cellStyle name="40% - Colore 4 2" xfId="10" xr:uid="{00000000-0005-0000-0000-000012000000}"/>
    <cellStyle name="40% - Colore 4 2 2" xfId="81" xr:uid="{00000000-0005-0000-0000-000013000000}"/>
    <cellStyle name="40% - Colore 5 2" xfId="11" xr:uid="{00000000-0005-0000-0000-000014000000}"/>
    <cellStyle name="40% - Colore 5 2 2" xfId="82" xr:uid="{00000000-0005-0000-0000-000015000000}"/>
    <cellStyle name="40% - Colore 6 2" xfId="12" xr:uid="{00000000-0005-0000-0000-000016000000}"/>
    <cellStyle name="40% - Colore 6 2 2" xfId="83" xr:uid="{00000000-0005-0000-0000-000017000000}"/>
    <cellStyle name="60% - Colore 1 2" xfId="13" xr:uid="{00000000-0005-0000-0000-000018000000}"/>
    <cellStyle name="60% - Colore 2 2" xfId="14" xr:uid="{00000000-0005-0000-0000-000019000000}"/>
    <cellStyle name="60% - Colore 3 2" xfId="15" xr:uid="{00000000-0005-0000-0000-00001A000000}"/>
    <cellStyle name="60% - Colore 4 2" xfId="16" xr:uid="{00000000-0005-0000-0000-00001B000000}"/>
    <cellStyle name="60% - Colore 5 2" xfId="17" xr:uid="{00000000-0005-0000-0000-00001C000000}"/>
    <cellStyle name="60% - Colore 6 2" xfId="18" xr:uid="{00000000-0005-0000-0000-00001D000000}"/>
    <cellStyle name="Calcolo 2" xfId="19" xr:uid="{00000000-0005-0000-0000-00001E000000}"/>
    <cellStyle name="Cella collegata 2" xfId="20" xr:uid="{00000000-0005-0000-0000-00001F000000}"/>
    <cellStyle name="Cella da controllare 2" xfId="21" xr:uid="{00000000-0005-0000-0000-000020000000}"/>
    <cellStyle name="Collegamento ipertestuale 2" xfId="22" xr:uid="{00000000-0005-0000-0000-000022000000}"/>
    <cellStyle name="Colore 1 2" xfId="23" xr:uid="{00000000-0005-0000-0000-000023000000}"/>
    <cellStyle name="Colore 2 2" xfId="24" xr:uid="{00000000-0005-0000-0000-000024000000}"/>
    <cellStyle name="Colore 3 2" xfId="25" xr:uid="{00000000-0005-0000-0000-000025000000}"/>
    <cellStyle name="Colore 4 2" xfId="26" xr:uid="{00000000-0005-0000-0000-000026000000}"/>
    <cellStyle name="Colore 5 2" xfId="27" xr:uid="{00000000-0005-0000-0000-000027000000}"/>
    <cellStyle name="Colore 6 2" xfId="28" xr:uid="{00000000-0005-0000-0000-000028000000}"/>
    <cellStyle name="Euro" xfId="29" xr:uid="{00000000-0005-0000-0000-000029000000}"/>
    <cellStyle name="Excel Built-in Currency" xfId="66" xr:uid="{00000000-0005-0000-0000-00002A000000}"/>
    <cellStyle name="Excel Built-in Normal" xfId="64" xr:uid="{00000000-0005-0000-0000-00002B000000}"/>
    <cellStyle name="Excel Built-in Normal 2" xfId="67" xr:uid="{00000000-0005-0000-0000-00002C000000}"/>
    <cellStyle name="Heading" xfId="68" xr:uid="{00000000-0005-0000-0000-00002D000000}"/>
    <cellStyle name="Heading1" xfId="69" xr:uid="{00000000-0005-0000-0000-00002E000000}"/>
    <cellStyle name="Input 2" xfId="30" xr:uid="{00000000-0005-0000-0000-00002F000000}"/>
    <cellStyle name="Migliaia 2" xfId="31" xr:uid="{00000000-0005-0000-0000-000030000000}"/>
    <cellStyle name="Migliaia 2 2" xfId="85" xr:uid="{00000000-0005-0000-0000-000031000000}"/>
    <cellStyle name="Migliaia 3" xfId="32" xr:uid="{00000000-0005-0000-0000-000032000000}"/>
    <cellStyle name="Migliaia 3 2" xfId="86" xr:uid="{00000000-0005-0000-0000-000033000000}"/>
    <cellStyle name="Migliaia 4" xfId="84" xr:uid="{00000000-0005-0000-0000-000034000000}"/>
    <cellStyle name="Neutrale 2" xfId="33" xr:uid="{00000000-0005-0000-0000-000035000000}"/>
    <cellStyle name="Normale" xfId="0" builtinId="0"/>
    <cellStyle name="Normale 2" xfId="34" xr:uid="{00000000-0005-0000-0000-000037000000}"/>
    <cellStyle name="Normale 2 2" xfId="35" xr:uid="{00000000-0005-0000-0000-000038000000}"/>
    <cellStyle name="Normale 3" xfId="36" xr:uid="{00000000-0005-0000-0000-000039000000}"/>
    <cellStyle name="Normale 4" xfId="37" xr:uid="{00000000-0005-0000-0000-00003A000000}"/>
    <cellStyle name="Normale 5" xfId="38" xr:uid="{00000000-0005-0000-0000-00003B000000}"/>
    <cellStyle name="Normale 5 2" xfId="87" xr:uid="{00000000-0005-0000-0000-00003C000000}"/>
    <cellStyle name="Normale 6" xfId="65" xr:uid="{00000000-0005-0000-0000-00003D000000}"/>
    <cellStyle name="Nota 2" xfId="39" xr:uid="{00000000-0005-0000-0000-00003E000000}"/>
    <cellStyle name="Output 2" xfId="40" xr:uid="{00000000-0005-0000-0000-00003F000000}"/>
    <cellStyle name="Percentuale" xfId="41" builtinId="5"/>
    <cellStyle name="Percentuale 2" xfId="42" xr:uid="{00000000-0005-0000-0000-000041000000}"/>
    <cellStyle name="Percentuale 3" xfId="43" xr:uid="{00000000-0005-0000-0000-000042000000}"/>
    <cellStyle name="Percentuale 4" xfId="44" xr:uid="{00000000-0005-0000-0000-000043000000}"/>
    <cellStyle name="Percentuale 4 2" xfId="88" xr:uid="{00000000-0005-0000-0000-000044000000}"/>
    <cellStyle name="Percentuale 5" xfId="45" xr:uid="{00000000-0005-0000-0000-000045000000}"/>
    <cellStyle name="Percentuale 5 2" xfId="89" xr:uid="{00000000-0005-0000-0000-000046000000}"/>
    <cellStyle name="Result" xfId="70" xr:uid="{00000000-0005-0000-0000-000047000000}"/>
    <cellStyle name="Result2" xfId="71" xr:uid="{00000000-0005-0000-0000-000048000000}"/>
    <cellStyle name="Testo avviso 2" xfId="46" xr:uid="{00000000-0005-0000-0000-000049000000}"/>
    <cellStyle name="Testo descrittivo 2" xfId="47" xr:uid="{00000000-0005-0000-0000-00004A000000}"/>
    <cellStyle name="Titolo 1" xfId="48" builtinId="16"/>
    <cellStyle name="Titolo 1 2" xfId="49" xr:uid="{00000000-0005-0000-0000-00004C000000}"/>
    <cellStyle name="Titolo 2 2" xfId="50" xr:uid="{00000000-0005-0000-0000-00004D000000}"/>
    <cellStyle name="Titolo 3 2" xfId="51" xr:uid="{00000000-0005-0000-0000-00004E000000}"/>
    <cellStyle name="Titolo 4 2" xfId="52" xr:uid="{00000000-0005-0000-0000-00004F000000}"/>
    <cellStyle name="Titolo 5" xfId="53" xr:uid="{00000000-0005-0000-0000-000050000000}"/>
    <cellStyle name="Totale 2" xfId="54" xr:uid="{00000000-0005-0000-0000-000051000000}"/>
    <cellStyle name="Valore non valido 2" xfId="55" xr:uid="{00000000-0005-0000-0000-000052000000}"/>
    <cellStyle name="Valore valido 2" xfId="56" xr:uid="{00000000-0005-0000-0000-000053000000}"/>
    <cellStyle name="Valuta" xfId="57" builtinId="4"/>
    <cellStyle name="Valuta 2" xfId="58" xr:uid="{00000000-0005-0000-0000-000055000000}"/>
    <cellStyle name="Valuta 3" xfId="59" xr:uid="{00000000-0005-0000-0000-000056000000}"/>
    <cellStyle name="Valuta 4" xfId="60" xr:uid="{00000000-0005-0000-0000-000057000000}"/>
    <cellStyle name="Valuta 5" xfId="61" xr:uid="{00000000-0005-0000-0000-000058000000}"/>
    <cellStyle name="Valuta 6" xfId="62" xr:uid="{00000000-0005-0000-0000-000059000000}"/>
    <cellStyle name="Valuta 6 2" xfId="90" xr:uid="{00000000-0005-0000-0000-00005A000000}"/>
    <cellStyle name="Valuta 7" xfId="63" xr:uid="{00000000-0005-0000-0000-00005B000000}"/>
    <cellStyle name="Valuta 7 2" xfId="91" xr:uid="{00000000-0005-0000-0000-00005C000000}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73B7C-9BEF-491A-958B-E48EC73DBA09}">
  <sheetPr>
    <tabColor rgb="FFFF0000"/>
  </sheetPr>
  <dimension ref="A1:O72"/>
  <sheetViews>
    <sheetView tabSelected="1" topLeftCell="B1" zoomScale="80" zoomScaleNormal="80" workbookViewId="0">
      <selection activeCell="C11" sqref="C11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48" t="s">
        <v>65</v>
      </c>
      <c r="C2" s="48"/>
      <c r="D2" s="48"/>
      <c r="E2" s="48"/>
      <c r="F2" s="48"/>
      <c r="G2" s="48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1223.01</v>
      </c>
      <c r="D6" s="11">
        <f>$C$6</f>
        <v>1223.01</v>
      </c>
      <c r="E6" s="11">
        <f t="shared" ref="E6:N6" si="0">$C$6</f>
        <v>1223.01</v>
      </c>
      <c r="F6" s="11">
        <f t="shared" si="0"/>
        <v>1223.01</v>
      </c>
      <c r="G6" s="11">
        <f t="shared" si="0"/>
        <v>1223.01</v>
      </c>
      <c r="H6" s="11">
        <f t="shared" si="0"/>
        <v>1223.01</v>
      </c>
      <c r="I6" s="11">
        <f t="shared" si="0"/>
        <v>1223.01</v>
      </c>
      <c r="J6" s="11">
        <f t="shared" si="0"/>
        <v>1223.01</v>
      </c>
      <c r="K6" s="11">
        <f t="shared" si="0"/>
        <v>1223.01</v>
      </c>
      <c r="L6" s="11">
        <f t="shared" si="0"/>
        <v>1223.01</v>
      </c>
      <c r="M6" s="11">
        <f t="shared" si="0"/>
        <v>1223.01</v>
      </c>
      <c r="N6" s="11">
        <f t="shared" si="0"/>
        <v>1223.01</v>
      </c>
      <c r="O6" s="11">
        <f>SUM(C6:N6)</f>
        <v>14676.12</v>
      </c>
    </row>
    <row r="7" spans="1:15" x14ac:dyDescent="0.3">
      <c r="A7" s="23"/>
      <c r="B7" s="54" t="s">
        <v>45</v>
      </c>
      <c r="C7" s="56">
        <v>658.54</v>
      </c>
      <c r="D7" s="56">
        <f>$C$7</f>
        <v>658.54</v>
      </c>
      <c r="E7" s="56">
        <f t="shared" ref="E7:N7" si="1">$C$7</f>
        <v>658.54</v>
      </c>
      <c r="F7" s="56">
        <f t="shared" si="1"/>
        <v>658.54</v>
      </c>
      <c r="G7" s="56">
        <f t="shared" si="1"/>
        <v>658.54</v>
      </c>
      <c r="H7" s="56">
        <f t="shared" si="1"/>
        <v>658.54</v>
      </c>
      <c r="I7" s="56">
        <f t="shared" si="1"/>
        <v>658.54</v>
      </c>
      <c r="J7" s="56">
        <f t="shared" si="1"/>
        <v>658.54</v>
      </c>
      <c r="K7" s="56">
        <f t="shared" si="1"/>
        <v>658.54</v>
      </c>
      <c r="L7" s="56">
        <f t="shared" si="1"/>
        <v>658.54</v>
      </c>
      <c r="M7" s="56">
        <f t="shared" si="1"/>
        <v>658.54</v>
      </c>
      <c r="N7" s="56">
        <f t="shared" si="1"/>
        <v>658.54</v>
      </c>
      <c r="O7" s="28">
        <f>SUM(C7:N7)</f>
        <v>7902.48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1881.55</v>
      </c>
      <c r="D9" s="73">
        <f t="shared" ref="D9:N9" si="2">SUM(D6:D7)</f>
        <v>1881.55</v>
      </c>
      <c r="E9" s="73">
        <f t="shared" si="2"/>
        <v>1881.55</v>
      </c>
      <c r="F9" s="73">
        <f t="shared" si="2"/>
        <v>1881.55</v>
      </c>
      <c r="G9" s="73">
        <f t="shared" si="2"/>
        <v>1881.55</v>
      </c>
      <c r="H9" s="73">
        <f t="shared" si="2"/>
        <v>1881.55</v>
      </c>
      <c r="I9" s="73">
        <f t="shared" si="2"/>
        <v>1881.55</v>
      </c>
      <c r="J9" s="73">
        <f t="shared" si="2"/>
        <v>1881.55</v>
      </c>
      <c r="K9" s="73">
        <f t="shared" si="2"/>
        <v>1881.55</v>
      </c>
      <c r="L9" s="73">
        <f t="shared" si="2"/>
        <v>1881.55</v>
      </c>
      <c r="M9" s="73">
        <f t="shared" si="2"/>
        <v>1881.55</v>
      </c>
      <c r="N9" s="73">
        <f t="shared" si="2"/>
        <v>1881.55</v>
      </c>
      <c r="O9" s="74">
        <f>SUM(O6:O7)</f>
        <v>22578.6</v>
      </c>
    </row>
    <row r="10" spans="1:15" x14ac:dyDescent="0.3">
      <c r="A10" s="23"/>
    </row>
    <row r="11" spans="1:15" x14ac:dyDescent="0.3">
      <c r="A11" s="27">
        <f t="shared" ref="A11:A19" si="3">-G11/$G$9</f>
        <v>-0.6</v>
      </c>
      <c r="B11" s="46" t="s">
        <v>32</v>
      </c>
      <c r="C11" s="58">
        <f>(C6*60%)+(C7*60%)</f>
        <v>1128.9299999999998</v>
      </c>
      <c r="D11" s="58">
        <f>$C$11</f>
        <v>1128.9299999999998</v>
      </c>
      <c r="E11" s="58">
        <f t="shared" ref="E11:N11" si="4">$C$11</f>
        <v>1128.9299999999998</v>
      </c>
      <c r="F11" s="58">
        <f t="shared" si="4"/>
        <v>1128.9299999999998</v>
      </c>
      <c r="G11" s="58">
        <f t="shared" si="4"/>
        <v>1128.9299999999998</v>
      </c>
      <c r="H11" s="58">
        <f t="shared" si="4"/>
        <v>1128.9299999999998</v>
      </c>
      <c r="I11" s="58">
        <f t="shared" si="4"/>
        <v>1128.9299999999998</v>
      </c>
      <c r="J11" s="58">
        <f t="shared" si="4"/>
        <v>1128.9299999999998</v>
      </c>
      <c r="K11" s="58">
        <f t="shared" si="4"/>
        <v>1128.9299999999998</v>
      </c>
      <c r="L11" s="58">
        <f t="shared" si="4"/>
        <v>1128.9299999999998</v>
      </c>
      <c r="M11" s="58">
        <f t="shared" si="4"/>
        <v>1128.9299999999998</v>
      </c>
      <c r="N11" s="58">
        <f t="shared" si="4"/>
        <v>1128.9299999999998</v>
      </c>
      <c r="O11" s="58">
        <f>SUM(C11:N11)</f>
        <v>13547.160000000002</v>
      </c>
    </row>
    <row r="12" spans="1:15" x14ac:dyDescent="0.3">
      <c r="A12" s="27">
        <f t="shared" si="3"/>
        <v>-0.92907974808004035</v>
      </c>
      <c r="B12" s="47" t="s">
        <v>60</v>
      </c>
      <c r="C12" s="59">
        <v>1748.11</v>
      </c>
      <c r="D12" s="59">
        <f>$C$12</f>
        <v>1748.11</v>
      </c>
      <c r="E12" s="59">
        <f t="shared" ref="E12:N12" si="5">$C$12</f>
        <v>1748.11</v>
      </c>
      <c r="F12" s="59">
        <f t="shared" si="5"/>
        <v>1748.11</v>
      </c>
      <c r="G12" s="59">
        <f t="shared" si="5"/>
        <v>1748.11</v>
      </c>
      <c r="H12" s="59">
        <f t="shared" si="5"/>
        <v>1748.11</v>
      </c>
      <c r="I12" s="59">
        <f t="shared" si="5"/>
        <v>1748.11</v>
      </c>
      <c r="J12" s="59">
        <f t="shared" si="5"/>
        <v>1748.11</v>
      </c>
      <c r="K12" s="59">
        <f t="shared" si="5"/>
        <v>1748.11</v>
      </c>
      <c r="L12" s="59">
        <f t="shared" si="5"/>
        <v>1748.11</v>
      </c>
      <c r="M12" s="59">
        <f t="shared" si="5"/>
        <v>1748.11</v>
      </c>
      <c r="N12" s="59">
        <f t="shared" si="5"/>
        <v>1748.11</v>
      </c>
      <c r="O12" s="59">
        <f t="shared" ref="O12:O19" si="6">SUM(C12:N12)</f>
        <v>20977.320000000003</v>
      </c>
    </row>
    <row r="13" spans="1:15" x14ac:dyDescent="0.3">
      <c r="A13" s="27"/>
      <c r="B13" s="47" t="s">
        <v>63</v>
      </c>
      <c r="C13" s="59">
        <v>582.70000000000005</v>
      </c>
      <c r="D13" s="59">
        <f>C13</f>
        <v>582.70000000000005</v>
      </c>
      <c r="E13" s="59">
        <f t="shared" ref="E13:N13" si="7">D13</f>
        <v>582.70000000000005</v>
      </c>
      <c r="F13" s="59">
        <f t="shared" si="7"/>
        <v>582.70000000000005</v>
      </c>
      <c r="G13" s="59">
        <f t="shared" si="7"/>
        <v>582.70000000000005</v>
      </c>
      <c r="H13" s="59">
        <f t="shared" si="7"/>
        <v>582.70000000000005</v>
      </c>
      <c r="I13" s="59">
        <f t="shared" si="7"/>
        <v>582.70000000000005</v>
      </c>
      <c r="J13" s="59">
        <f t="shared" si="7"/>
        <v>582.70000000000005</v>
      </c>
      <c r="K13" s="59">
        <f t="shared" si="7"/>
        <v>582.70000000000005</v>
      </c>
      <c r="L13" s="59">
        <f t="shared" si="7"/>
        <v>582.70000000000005</v>
      </c>
      <c r="M13" s="59">
        <f t="shared" si="7"/>
        <v>582.70000000000005</v>
      </c>
      <c r="N13" s="59">
        <f t="shared" si="7"/>
        <v>582.70000000000005</v>
      </c>
      <c r="O13" s="59">
        <f t="shared" si="6"/>
        <v>6992.3999999999987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13.170849999999998</v>
      </c>
      <c r="D14" s="60">
        <f>$C$14</f>
        <v>13.170849999999998</v>
      </c>
      <c r="E14" s="60">
        <f t="shared" ref="E14:N14" si="8">$C$14</f>
        <v>13.170849999999998</v>
      </c>
      <c r="F14" s="60">
        <f t="shared" si="8"/>
        <v>13.170849999999998</v>
      </c>
      <c r="G14" s="60">
        <f t="shared" si="8"/>
        <v>13.170849999999998</v>
      </c>
      <c r="H14" s="60">
        <f t="shared" si="8"/>
        <v>13.170849999999998</v>
      </c>
      <c r="I14" s="60">
        <f t="shared" si="8"/>
        <v>13.170849999999998</v>
      </c>
      <c r="J14" s="60">
        <f t="shared" si="8"/>
        <v>13.170849999999998</v>
      </c>
      <c r="K14" s="60">
        <f t="shared" si="8"/>
        <v>13.170849999999998</v>
      </c>
      <c r="L14" s="60">
        <f t="shared" si="8"/>
        <v>13.170849999999998</v>
      </c>
      <c r="M14" s="60">
        <f t="shared" si="8"/>
        <v>13.170849999999998</v>
      </c>
      <c r="N14" s="60">
        <f t="shared" si="8"/>
        <v>13.170849999999998</v>
      </c>
      <c r="O14" s="59">
        <f t="shared" si="6"/>
        <v>158.05019999999999</v>
      </c>
    </row>
    <row r="15" spans="1:15" x14ac:dyDescent="0.3">
      <c r="A15" s="27"/>
      <c r="B15" s="47" t="s">
        <v>62</v>
      </c>
      <c r="C15" s="60">
        <v>24.01</v>
      </c>
      <c r="D15" s="60">
        <f>$C$15</f>
        <v>24.01</v>
      </c>
      <c r="E15" s="60">
        <f t="shared" ref="E15:N15" si="9">$C$15</f>
        <v>24.01</v>
      </c>
      <c r="F15" s="60">
        <f t="shared" si="9"/>
        <v>24.01</v>
      </c>
      <c r="G15" s="60">
        <f t="shared" si="9"/>
        <v>24.01</v>
      </c>
      <c r="H15" s="60">
        <f t="shared" si="9"/>
        <v>24.01</v>
      </c>
      <c r="I15" s="60">
        <f t="shared" si="9"/>
        <v>24.01</v>
      </c>
      <c r="J15" s="60">
        <f t="shared" si="9"/>
        <v>24.01</v>
      </c>
      <c r="K15" s="60">
        <f t="shared" si="9"/>
        <v>24.01</v>
      </c>
      <c r="L15" s="60">
        <f t="shared" si="9"/>
        <v>24.01</v>
      </c>
      <c r="M15" s="60">
        <f t="shared" si="9"/>
        <v>24.01</v>
      </c>
      <c r="N15" s="60">
        <f t="shared" si="9"/>
        <v>24.01</v>
      </c>
      <c r="O15" s="59">
        <f t="shared" si="6"/>
        <v>288.11999999999995</v>
      </c>
    </row>
    <row r="16" spans="1:15" x14ac:dyDescent="0.3">
      <c r="A16" s="27">
        <f t="shared" si="3"/>
        <v>-3.0000000000000005E-3</v>
      </c>
      <c r="B16" s="47" t="s">
        <v>40</v>
      </c>
      <c r="C16" s="60">
        <f>C9*0.3%</f>
        <v>5.6446500000000004</v>
      </c>
      <c r="D16" s="60">
        <f>$C$16</f>
        <v>5.6446500000000004</v>
      </c>
      <c r="E16" s="60">
        <f t="shared" ref="E16:N16" si="10">$C$16</f>
        <v>5.6446500000000004</v>
      </c>
      <c r="F16" s="60">
        <f t="shared" si="10"/>
        <v>5.6446500000000004</v>
      </c>
      <c r="G16" s="60">
        <f t="shared" si="10"/>
        <v>5.6446500000000004</v>
      </c>
      <c r="H16" s="60">
        <f t="shared" si="10"/>
        <v>5.6446500000000004</v>
      </c>
      <c r="I16" s="60">
        <f t="shared" si="10"/>
        <v>5.6446500000000004</v>
      </c>
      <c r="J16" s="60">
        <f t="shared" si="10"/>
        <v>5.6446500000000004</v>
      </c>
      <c r="K16" s="60">
        <f t="shared" si="10"/>
        <v>5.6446500000000004</v>
      </c>
      <c r="L16" s="60">
        <f t="shared" si="10"/>
        <v>5.6446500000000004</v>
      </c>
      <c r="M16" s="60">
        <f t="shared" si="10"/>
        <v>5.6446500000000004</v>
      </c>
      <c r="N16" s="60">
        <f t="shared" si="10"/>
        <v>5.6446500000000004</v>
      </c>
      <c r="O16" s="59">
        <f t="shared" si="6"/>
        <v>67.735799999999998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9.4077500000000001</v>
      </c>
      <c r="D17" s="61">
        <f>$C$17</f>
        <v>9.4077500000000001</v>
      </c>
      <c r="E17" s="61">
        <f t="shared" ref="E17:N17" si="11">$C$17</f>
        <v>9.4077500000000001</v>
      </c>
      <c r="F17" s="61">
        <f t="shared" si="11"/>
        <v>9.4077500000000001</v>
      </c>
      <c r="G17" s="61">
        <f t="shared" si="11"/>
        <v>9.4077500000000001</v>
      </c>
      <c r="H17" s="61">
        <f t="shared" si="11"/>
        <v>9.4077500000000001</v>
      </c>
      <c r="I17" s="61">
        <f t="shared" si="11"/>
        <v>9.4077500000000001</v>
      </c>
      <c r="J17" s="61">
        <f t="shared" si="11"/>
        <v>9.4077500000000001</v>
      </c>
      <c r="K17" s="61">
        <f t="shared" si="11"/>
        <v>9.4077500000000001</v>
      </c>
      <c r="L17" s="61">
        <f t="shared" si="11"/>
        <v>9.4077500000000001</v>
      </c>
      <c r="M17" s="61">
        <f t="shared" si="11"/>
        <v>9.4077500000000001</v>
      </c>
      <c r="N17" s="61">
        <f t="shared" si="11"/>
        <v>9.4077500000000001</v>
      </c>
      <c r="O17" s="59">
        <f t="shared" si="6"/>
        <v>112.89299999999997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18.8155</v>
      </c>
      <c r="D18" s="59">
        <f>$C$18</f>
        <v>18.8155</v>
      </c>
      <c r="E18" s="59">
        <f t="shared" ref="E18:N18" si="12">$C$18</f>
        <v>18.8155</v>
      </c>
      <c r="F18" s="59">
        <f t="shared" si="12"/>
        <v>18.8155</v>
      </c>
      <c r="G18" s="59">
        <f t="shared" si="12"/>
        <v>18.8155</v>
      </c>
      <c r="H18" s="59">
        <f t="shared" si="12"/>
        <v>18.8155</v>
      </c>
      <c r="I18" s="59">
        <f t="shared" si="12"/>
        <v>18.8155</v>
      </c>
      <c r="J18" s="59">
        <f t="shared" si="12"/>
        <v>18.8155</v>
      </c>
      <c r="K18" s="59">
        <f t="shared" si="12"/>
        <v>18.8155</v>
      </c>
      <c r="L18" s="59">
        <f t="shared" si="12"/>
        <v>18.8155</v>
      </c>
      <c r="M18" s="59">
        <f t="shared" si="12"/>
        <v>18.8155</v>
      </c>
      <c r="N18" s="59">
        <f t="shared" si="12"/>
        <v>18.8155</v>
      </c>
      <c r="O18" s="59">
        <f t="shared" si="6"/>
        <v>225.78599999999994</v>
      </c>
    </row>
    <row r="19" spans="1:15" x14ac:dyDescent="0.3">
      <c r="A19" s="27">
        <f t="shared" si="3"/>
        <v>-6.3336079296324843E-2</v>
      </c>
      <c r="B19" s="47" t="s">
        <v>59</v>
      </c>
      <c r="C19" s="59">
        <v>119.17</v>
      </c>
      <c r="D19" s="59">
        <f>C19</f>
        <v>119.17</v>
      </c>
      <c r="E19" s="59">
        <f t="shared" ref="E19:N19" si="13">D19</f>
        <v>119.17</v>
      </c>
      <c r="F19" s="59">
        <f t="shared" si="13"/>
        <v>119.17</v>
      </c>
      <c r="G19" s="59">
        <f t="shared" si="13"/>
        <v>119.17</v>
      </c>
      <c r="H19" s="59">
        <f t="shared" si="13"/>
        <v>119.17</v>
      </c>
      <c r="I19" s="59">
        <f t="shared" si="13"/>
        <v>119.17</v>
      </c>
      <c r="J19" s="59">
        <f t="shared" si="13"/>
        <v>119.17</v>
      </c>
      <c r="K19" s="59">
        <f t="shared" si="13"/>
        <v>119.17</v>
      </c>
      <c r="L19" s="59">
        <f t="shared" si="13"/>
        <v>119.17</v>
      </c>
      <c r="M19" s="59">
        <f t="shared" si="13"/>
        <v>119.17</v>
      </c>
      <c r="N19" s="59">
        <f t="shared" si="13"/>
        <v>119.17</v>
      </c>
      <c r="O19" s="59">
        <f t="shared" si="6"/>
        <v>1430.0400000000002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3649.9587500000002</v>
      </c>
      <c r="D21" s="71">
        <f t="shared" ref="D21:F21" si="14">SUM(D11:D20)</f>
        <v>3649.9587500000002</v>
      </c>
      <c r="E21" s="71">
        <f t="shared" si="14"/>
        <v>3649.9587500000002</v>
      </c>
      <c r="F21" s="71">
        <f t="shared" si="14"/>
        <v>3649.9587500000002</v>
      </c>
      <c r="G21" s="72">
        <f>SUM(G11:G20)</f>
        <v>3649.9587500000002</v>
      </c>
      <c r="H21" s="72">
        <f t="shared" ref="H21:N21" si="15">SUM(H11:H20)</f>
        <v>3649.9587500000002</v>
      </c>
      <c r="I21" s="72">
        <f t="shared" si="15"/>
        <v>3649.9587500000002</v>
      </c>
      <c r="J21" s="72">
        <f t="shared" si="15"/>
        <v>3649.9587500000002</v>
      </c>
      <c r="K21" s="72">
        <f t="shared" si="15"/>
        <v>3649.9587500000002</v>
      </c>
      <c r="L21" s="72">
        <f t="shared" si="15"/>
        <v>3649.9587500000002</v>
      </c>
      <c r="M21" s="72">
        <f t="shared" si="15"/>
        <v>3649.9587500000002</v>
      </c>
      <c r="N21" s="72">
        <f t="shared" si="15"/>
        <v>3649.9587500000002</v>
      </c>
      <c r="O21" s="72">
        <f>SUM(O11:O20)</f>
        <v>43799.505000000005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-1768.4087500000003</v>
      </c>
      <c r="D23" s="71">
        <f t="shared" si="16"/>
        <v>-1768.4087500000003</v>
      </c>
      <c r="E23" s="71">
        <f t="shared" si="16"/>
        <v>-1768.4087500000003</v>
      </c>
      <c r="F23" s="71">
        <f t="shared" si="16"/>
        <v>-1768.4087500000003</v>
      </c>
      <c r="G23" s="75">
        <f t="shared" si="16"/>
        <v>-1768.4087500000003</v>
      </c>
      <c r="H23" s="75">
        <f t="shared" si="16"/>
        <v>-1768.4087500000003</v>
      </c>
      <c r="I23" s="75">
        <f t="shared" si="16"/>
        <v>-1768.4087500000003</v>
      </c>
      <c r="J23" s="75">
        <f t="shared" si="16"/>
        <v>-1768.4087500000003</v>
      </c>
      <c r="K23" s="75">
        <f t="shared" si="16"/>
        <v>-1768.4087500000003</v>
      </c>
      <c r="L23" s="75">
        <f t="shared" si="16"/>
        <v>-1768.4087500000003</v>
      </c>
      <c r="M23" s="75">
        <f t="shared" si="16"/>
        <v>-1768.4087500000003</v>
      </c>
      <c r="N23" s="75">
        <f t="shared" si="16"/>
        <v>-1768.4087500000003</v>
      </c>
      <c r="O23" s="75">
        <f t="shared" si="16"/>
        <v>-21220.905000000006</v>
      </c>
    </row>
    <row r="24" spans="1:15" x14ac:dyDescent="0.3">
      <c r="A24" s="23"/>
      <c r="B24" s="78" t="s">
        <v>64</v>
      </c>
      <c r="C24" s="79">
        <f>C23/C9</f>
        <v>-0.93986806090723096</v>
      </c>
      <c r="D24" s="79">
        <f t="shared" ref="D24:O24" si="17">D23/D9</f>
        <v>-0.93986806090723096</v>
      </c>
      <c r="E24" s="79">
        <f t="shared" si="17"/>
        <v>-0.93986806090723096</v>
      </c>
      <c r="F24" s="79">
        <f t="shared" si="17"/>
        <v>-0.93986806090723096</v>
      </c>
      <c r="G24" s="79">
        <f t="shared" si="17"/>
        <v>-0.93986806090723096</v>
      </c>
      <c r="H24" s="79">
        <f t="shared" si="17"/>
        <v>-0.93986806090723096</v>
      </c>
      <c r="I24" s="79">
        <f t="shared" si="17"/>
        <v>-0.93986806090723096</v>
      </c>
      <c r="J24" s="79">
        <f t="shared" si="17"/>
        <v>-0.93986806090723096</v>
      </c>
      <c r="K24" s="79">
        <f t="shared" si="17"/>
        <v>-0.93986806090723096</v>
      </c>
      <c r="L24" s="79">
        <f t="shared" si="17"/>
        <v>-0.93986806090723096</v>
      </c>
      <c r="M24" s="79">
        <f t="shared" si="17"/>
        <v>-0.93986806090723096</v>
      </c>
      <c r="N24" s="79">
        <f t="shared" si="17"/>
        <v>-0.93986806090723096</v>
      </c>
      <c r="O24" s="79">
        <f t="shared" si="17"/>
        <v>-0.93986806090723107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-0.93986806090723096</v>
      </c>
      <c r="B27" s="69" t="s">
        <v>19</v>
      </c>
      <c r="C27" s="71">
        <f t="shared" ref="C27:O27" si="19">C26+C23</f>
        <v>-1768.4087500000003</v>
      </c>
      <c r="D27" s="71">
        <f t="shared" si="19"/>
        <v>-1768.4087500000003</v>
      </c>
      <c r="E27" s="71">
        <f t="shared" si="19"/>
        <v>-1768.4087500000003</v>
      </c>
      <c r="F27" s="71">
        <f t="shared" si="19"/>
        <v>-1768.4087500000003</v>
      </c>
      <c r="G27" s="75">
        <f t="shared" si="19"/>
        <v>-1768.4087500000003</v>
      </c>
      <c r="H27" s="75">
        <f t="shared" si="19"/>
        <v>-1768.4087500000003</v>
      </c>
      <c r="I27" s="75">
        <f t="shared" si="19"/>
        <v>-1768.4087500000003</v>
      </c>
      <c r="J27" s="75">
        <f t="shared" si="19"/>
        <v>-1768.4087500000003</v>
      </c>
      <c r="K27" s="75">
        <f t="shared" si="19"/>
        <v>-1768.4087500000003</v>
      </c>
      <c r="L27" s="75">
        <f t="shared" si="19"/>
        <v>-1768.4087500000003</v>
      </c>
      <c r="M27" s="75">
        <f t="shared" si="19"/>
        <v>-1768.4087500000003</v>
      </c>
      <c r="N27" s="75">
        <f t="shared" si="19"/>
        <v>-1768.4087500000003</v>
      </c>
      <c r="O27" s="75">
        <f t="shared" si="19"/>
        <v>-21220.905000000006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-0.93986806090723096</v>
      </c>
      <c r="B31" s="69" t="s">
        <v>23</v>
      </c>
      <c r="C31" s="71">
        <f t="shared" ref="C31:O31" si="20">C27+C29+C30</f>
        <v>-1768.4087500000003</v>
      </c>
      <c r="D31" s="71">
        <f t="shared" si="20"/>
        <v>-1768.4087500000003</v>
      </c>
      <c r="E31" s="71">
        <f t="shared" si="20"/>
        <v>-1768.4087500000003</v>
      </c>
      <c r="F31" s="71">
        <f t="shared" si="20"/>
        <v>-1768.4087500000003</v>
      </c>
      <c r="G31" s="75">
        <f t="shared" si="20"/>
        <v>-1768.4087500000003</v>
      </c>
      <c r="H31" s="75">
        <f t="shared" si="20"/>
        <v>-1768.4087500000003</v>
      </c>
      <c r="I31" s="75">
        <f t="shared" si="20"/>
        <v>-1768.4087500000003</v>
      </c>
      <c r="J31" s="75">
        <f t="shared" si="20"/>
        <v>-1768.4087500000003</v>
      </c>
      <c r="K31" s="75">
        <f t="shared" si="20"/>
        <v>-1768.4087500000003</v>
      </c>
      <c r="L31" s="75">
        <f t="shared" si="20"/>
        <v>-1768.4087500000003</v>
      </c>
      <c r="M31" s="75">
        <f t="shared" si="20"/>
        <v>-1768.4087500000003</v>
      </c>
      <c r="N31" s="75">
        <f t="shared" si="20"/>
        <v>-1768.4087500000003</v>
      </c>
      <c r="O31" s="75">
        <f t="shared" si="20"/>
        <v>-21220.905000000006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493.38604125000012</v>
      </c>
      <c r="D33" s="16">
        <f t="shared" si="21"/>
        <v>493.38604125000012</v>
      </c>
      <c r="E33" s="16">
        <f t="shared" si="21"/>
        <v>493.38604125000012</v>
      </c>
      <c r="F33" s="16">
        <f t="shared" si="21"/>
        <v>493.38604125000012</v>
      </c>
      <c r="G33" s="17">
        <f>SUM(C33:F33)</f>
        <v>1973.5441650000005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-2.710579487656454</v>
      </c>
      <c r="B35" s="18" t="s">
        <v>17</v>
      </c>
      <c r="C35" s="19">
        <f>C31+C33</f>
        <v>-1275.0227087500002</v>
      </c>
      <c r="D35" s="19">
        <f>D31+D33</f>
        <v>-1275.0227087500002</v>
      </c>
      <c r="E35" s="19">
        <f>E31+E33</f>
        <v>-1275.0227087500002</v>
      </c>
      <c r="F35" s="19">
        <f>F31+F33</f>
        <v>-1275.0227087500002</v>
      </c>
      <c r="G35" s="20">
        <f>SUM(C35:F35)</f>
        <v>-5100.0908350000009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1881.55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1881.55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1881.55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37.631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188.155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-119.17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-119.17</v>
      </c>
      <c r="F72" s="44">
        <f>E72*1.22</f>
        <v>-145.38739999999999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24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E8CEE-8257-4D65-A31A-5798B6E3875A}">
  <dimension ref="A1:O72"/>
  <sheetViews>
    <sheetView topLeftCell="B1" zoomScale="80" zoomScaleNormal="80" workbookViewId="0">
      <selection activeCell="C12" sqref="C12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2" t="s">
        <v>74</v>
      </c>
      <c r="C2" s="82"/>
      <c r="D2" s="82"/>
      <c r="E2" s="82"/>
      <c r="F2" s="82"/>
      <c r="G2" s="82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13402.82</v>
      </c>
      <c r="D6" s="11">
        <f>$C$6</f>
        <v>13402.82</v>
      </c>
      <c r="E6" s="11">
        <f t="shared" ref="E6:N6" si="0">$C$6</f>
        <v>13402.82</v>
      </c>
      <c r="F6" s="11">
        <f t="shared" si="0"/>
        <v>13402.82</v>
      </c>
      <c r="G6" s="11">
        <f t="shared" si="0"/>
        <v>13402.82</v>
      </c>
      <c r="H6" s="11">
        <f t="shared" si="0"/>
        <v>13402.82</v>
      </c>
      <c r="I6" s="11">
        <f t="shared" si="0"/>
        <v>13402.82</v>
      </c>
      <c r="J6" s="11">
        <f t="shared" si="0"/>
        <v>13402.82</v>
      </c>
      <c r="K6" s="11">
        <f t="shared" si="0"/>
        <v>13402.82</v>
      </c>
      <c r="L6" s="11">
        <f t="shared" si="0"/>
        <v>13402.82</v>
      </c>
      <c r="M6" s="11">
        <f t="shared" si="0"/>
        <v>13402.82</v>
      </c>
      <c r="N6" s="11">
        <f t="shared" si="0"/>
        <v>13402.82</v>
      </c>
      <c r="O6" s="11">
        <f>SUM(C6:N6)</f>
        <v>160833.84000000005</v>
      </c>
    </row>
    <row r="7" spans="1:15" x14ac:dyDescent="0.3">
      <c r="A7" s="23"/>
      <c r="B7" s="54" t="s">
        <v>45</v>
      </c>
      <c r="C7" s="56">
        <v>7216.9</v>
      </c>
      <c r="D7" s="56">
        <f>$C$7</f>
        <v>7216.9</v>
      </c>
      <c r="E7" s="56">
        <f t="shared" ref="E7:N7" si="1">$C$7</f>
        <v>7216.9</v>
      </c>
      <c r="F7" s="56">
        <f t="shared" si="1"/>
        <v>7216.9</v>
      </c>
      <c r="G7" s="56">
        <f t="shared" si="1"/>
        <v>7216.9</v>
      </c>
      <c r="H7" s="56">
        <f t="shared" si="1"/>
        <v>7216.9</v>
      </c>
      <c r="I7" s="56">
        <f t="shared" si="1"/>
        <v>7216.9</v>
      </c>
      <c r="J7" s="56">
        <f t="shared" si="1"/>
        <v>7216.9</v>
      </c>
      <c r="K7" s="56">
        <f t="shared" si="1"/>
        <v>7216.9</v>
      </c>
      <c r="L7" s="56">
        <f t="shared" si="1"/>
        <v>7216.9</v>
      </c>
      <c r="M7" s="56">
        <f t="shared" si="1"/>
        <v>7216.9</v>
      </c>
      <c r="N7" s="56">
        <f t="shared" si="1"/>
        <v>7216.9</v>
      </c>
      <c r="O7" s="28">
        <f>SUM(C7:N7)</f>
        <v>86602.799999999988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20619.72</v>
      </c>
      <c r="D9" s="73">
        <f t="shared" ref="D9:N9" si="2">SUM(D6:D7)</f>
        <v>20619.72</v>
      </c>
      <c r="E9" s="73">
        <f t="shared" si="2"/>
        <v>20619.72</v>
      </c>
      <c r="F9" s="73">
        <f t="shared" si="2"/>
        <v>20619.72</v>
      </c>
      <c r="G9" s="73">
        <f t="shared" si="2"/>
        <v>20619.72</v>
      </c>
      <c r="H9" s="73">
        <f t="shared" si="2"/>
        <v>20619.72</v>
      </c>
      <c r="I9" s="73">
        <f t="shared" si="2"/>
        <v>20619.72</v>
      </c>
      <c r="J9" s="73">
        <f t="shared" si="2"/>
        <v>20619.72</v>
      </c>
      <c r="K9" s="73">
        <f t="shared" si="2"/>
        <v>20619.72</v>
      </c>
      <c r="L9" s="73">
        <f t="shared" si="2"/>
        <v>20619.72</v>
      </c>
      <c r="M9" s="73">
        <f t="shared" si="2"/>
        <v>20619.72</v>
      </c>
      <c r="N9" s="73">
        <f t="shared" si="2"/>
        <v>20619.72</v>
      </c>
      <c r="O9" s="74">
        <f>SUM(O6:O7)</f>
        <v>247436.64000000004</v>
      </c>
    </row>
    <row r="10" spans="1:15" x14ac:dyDescent="0.3">
      <c r="A10" s="23"/>
    </row>
    <row r="11" spans="1:15" x14ac:dyDescent="0.3">
      <c r="A11" s="27">
        <f t="shared" ref="A11:A19" si="3">-G11/$G$9</f>
        <v>-0.69999999999999973</v>
      </c>
      <c r="B11" s="46" t="s">
        <v>32</v>
      </c>
      <c r="C11" s="58">
        <f>(C6*70%)+(C7*70%)</f>
        <v>14433.803999999996</v>
      </c>
      <c r="D11" s="58">
        <f>$C$11</f>
        <v>14433.803999999996</v>
      </c>
      <c r="E11" s="58">
        <f t="shared" ref="E11:N11" si="4">$C$11</f>
        <v>14433.803999999996</v>
      </c>
      <c r="F11" s="58">
        <f t="shared" si="4"/>
        <v>14433.803999999996</v>
      </c>
      <c r="G11" s="58">
        <f t="shared" si="4"/>
        <v>14433.803999999996</v>
      </c>
      <c r="H11" s="58">
        <f t="shared" si="4"/>
        <v>14433.803999999996</v>
      </c>
      <c r="I11" s="58">
        <f t="shared" si="4"/>
        <v>14433.803999999996</v>
      </c>
      <c r="J11" s="58">
        <f t="shared" si="4"/>
        <v>14433.803999999996</v>
      </c>
      <c r="K11" s="58">
        <f t="shared" si="4"/>
        <v>14433.803999999996</v>
      </c>
      <c r="L11" s="58">
        <f t="shared" si="4"/>
        <v>14433.803999999996</v>
      </c>
      <c r="M11" s="58">
        <f t="shared" si="4"/>
        <v>14433.803999999996</v>
      </c>
      <c r="N11" s="58">
        <f t="shared" si="4"/>
        <v>14433.803999999996</v>
      </c>
      <c r="O11" s="58">
        <f>SUM(C11:N11)</f>
        <v>173205.64800000002</v>
      </c>
    </row>
    <row r="12" spans="1:15" x14ac:dyDescent="0.3">
      <c r="A12" s="27">
        <f t="shared" si="3"/>
        <v>-0.12010298878937249</v>
      </c>
      <c r="B12" s="47" t="s">
        <v>60</v>
      </c>
      <c r="C12" s="59">
        <v>2476.4899999999998</v>
      </c>
      <c r="D12" s="59">
        <f>$C$12</f>
        <v>2476.4899999999998</v>
      </c>
      <c r="E12" s="59">
        <f t="shared" ref="E12:N12" si="5">$C$12</f>
        <v>2476.4899999999998</v>
      </c>
      <c r="F12" s="59">
        <f t="shared" si="5"/>
        <v>2476.4899999999998</v>
      </c>
      <c r="G12" s="59">
        <f t="shared" si="5"/>
        <v>2476.4899999999998</v>
      </c>
      <c r="H12" s="59">
        <f t="shared" si="5"/>
        <v>2476.4899999999998</v>
      </c>
      <c r="I12" s="59">
        <f t="shared" si="5"/>
        <v>2476.4899999999998</v>
      </c>
      <c r="J12" s="59">
        <f t="shared" si="5"/>
        <v>2476.4899999999998</v>
      </c>
      <c r="K12" s="59">
        <f t="shared" si="5"/>
        <v>2476.4899999999998</v>
      </c>
      <c r="L12" s="59">
        <f t="shared" si="5"/>
        <v>2476.4899999999998</v>
      </c>
      <c r="M12" s="59">
        <f t="shared" si="5"/>
        <v>2476.4899999999998</v>
      </c>
      <c r="N12" s="59">
        <f t="shared" si="5"/>
        <v>2476.4899999999998</v>
      </c>
      <c r="O12" s="59">
        <f t="shared" ref="O12:O19" si="6">SUM(C12:N12)</f>
        <v>29717.87999999999</v>
      </c>
    </row>
    <row r="13" spans="1:15" x14ac:dyDescent="0.3">
      <c r="A13" s="27"/>
      <c r="B13" s="47" t="s">
        <v>63</v>
      </c>
      <c r="C13" s="59">
        <v>825.5</v>
      </c>
      <c r="D13" s="59">
        <f>C13</f>
        <v>825.5</v>
      </c>
      <c r="E13" s="59">
        <f t="shared" ref="E13:N13" si="7">D13</f>
        <v>825.5</v>
      </c>
      <c r="F13" s="59">
        <f t="shared" si="7"/>
        <v>825.5</v>
      </c>
      <c r="G13" s="59">
        <f t="shared" si="7"/>
        <v>825.5</v>
      </c>
      <c r="H13" s="59">
        <f t="shared" si="7"/>
        <v>825.5</v>
      </c>
      <c r="I13" s="59">
        <f t="shared" si="7"/>
        <v>825.5</v>
      </c>
      <c r="J13" s="59">
        <f t="shared" si="7"/>
        <v>825.5</v>
      </c>
      <c r="K13" s="59">
        <f t="shared" si="7"/>
        <v>825.5</v>
      </c>
      <c r="L13" s="59">
        <f t="shared" si="7"/>
        <v>825.5</v>
      </c>
      <c r="M13" s="59">
        <f t="shared" si="7"/>
        <v>825.5</v>
      </c>
      <c r="N13" s="59">
        <f t="shared" si="7"/>
        <v>825.5</v>
      </c>
      <c r="O13" s="59">
        <f t="shared" si="6"/>
        <v>9906</v>
      </c>
    </row>
    <row r="14" spans="1:15" x14ac:dyDescent="0.3">
      <c r="A14" s="27">
        <f t="shared" si="3"/>
        <v>-7.0000000000000001E-3</v>
      </c>
      <c r="B14" s="47" t="s">
        <v>61</v>
      </c>
      <c r="C14" s="60">
        <f>C9*0.7%</f>
        <v>144.33804000000001</v>
      </c>
      <c r="D14" s="60">
        <f>$C$14</f>
        <v>144.33804000000001</v>
      </c>
      <c r="E14" s="60">
        <f t="shared" ref="E14:N14" si="8">$C$14</f>
        <v>144.33804000000001</v>
      </c>
      <c r="F14" s="60">
        <f t="shared" si="8"/>
        <v>144.33804000000001</v>
      </c>
      <c r="G14" s="60">
        <f t="shared" si="8"/>
        <v>144.33804000000001</v>
      </c>
      <c r="H14" s="60">
        <f t="shared" si="8"/>
        <v>144.33804000000001</v>
      </c>
      <c r="I14" s="60">
        <f t="shared" si="8"/>
        <v>144.33804000000001</v>
      </c>
      <c r="J14" s="60">
        <f t="shared" si="8"/>
        <v>144.33804000000001</v>
      </c>
      <c r="K14" s="60">
        <f t="shared" si="8"/>
        <v>144.33804000000001</v>
      </c>
      <c r="L14" s="60">
        <f t="shared" si="8"/>
        <v>144.33804000000001</v>
      </c>
      <c r="M14" s="60">
        <f t="shared" si="8"/>
        <v>144.33804000000001</v>
      </c>
      <c r="N14" s="60">
        <f t="shared" si="8"/>
        <v>144.33804000000001</v>
      </c>
      <c r="O14" s="59">
        <f t="shared" si="6"/>
        <v>1732.0564800000004</v>
      </c>
    </row>
    <row r="15" spans="1:15" x14ac:dyDescent="0.3">
      <c r="A15" s="27"/>
      <c r="B15" s="47" t="s">
        <v>62</v>
      </c>
      <c r="C15" s="60">
        <v>54.17</v>
      </c>
      <c r="D15" s="60">
        <f>$C$15</f>
        <v>54.17</v>
      </c>
      <c r="E15" s="60">
        <f t="shared" ref="E15:N15" si="9">$C$15</f>
        <v>54.17</v>
      </c>
      <c r="F15" s="60">
        <f t="shared" si="9"/>
        <v>54.17</v>
      </c>
      <c r="G15" s="60">
        <f t="shared" si="9"/>
        <v>54.17</v>
      </c>
      <c r="H15" s="60">
        <f t="shared" si="9"/>
        <v>54.17</v>
      </c>
      <c r="I15" s="60">
        <f t="shared" si="9"/>
        <v>54.17</v>
      </c>
      <c r="J15" s="60">
        <f t="shared" si="9"/>
        <v>54.17</v>
      </c>
      <c r="K15" s="60">
        <f t="shared" si="9"/>
        <v>54.17</v>
      </c>
      <c r="L15" s="60">
        <f t="shared" si="9"/>
        <v>54.17</v>
      </c>
      <c r="M15" s="60">
        <f t="shared" si="9"/>
        <v>54.17</v>
      </c>
      <c r="N15" s="60">
        <f t="shared" si="9"/>
        <v>54.17</v>
      </c>
      <c r="O15" s="59">
        <f t="shared" si="6"/>
        <v>650.04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61.859160000000003</v>
      </c>
      <c r="D16" s="60">
        <f>$C$16</f>
        <v>61.859160000000003</v>
      </c>
      <c r="E16" s="60">
        <f t="shared" ref="E16:N16" si="10">$C$16</f>
        <v>61.859160000000003</v>
      </c>
      <c r="F16" s="60">
        <f t="shared" si="10"/>
        <v>61.859160000000003</v>
      </c>
      <c r="G16" s="60">
        <f t="shared" si="10"/>
        <v>61.859160000000003</v>
      </c>
      <c r="H16" s="60">
        <f t="shared" si="10"/>
        <v>61.859160000000003</v>
      </c>
      <c r="I16" s="60">
        <f t="shared" si="10"/>
        <v>61.859160000000003</v>
      </c>
      <c r="J16" s="60">
        <f t="shared" si="10"/>
        <v>61.859160000000003</v>
      </c>
      <c r="K16" s="60">
        <f t="shared" si="10"/>
        <v>61.859160000000003</v>
      </c>
      <c r="L16" s="60">
        <f t="shared" si="10"/>
        <v>61.859160000000003</v>
      </c>
      <c r="M16" s="60">
        <f t="shared" si="10"/>
        <v>61.859160000000003</v>
      </c>
      <c r="N16" s="60">
        <f t="shared" si="10"/>
        <v>61.859160000000003</v>
      </c>
      <c r="O16" s="59">
        <f t="shared" si="6"/>
        <v>742.30991999999981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103.0986</v>
      </c>
      <c r="D17" s="61">
        <f>$C$17</f>
        <v>103.0986</v>
      </c>
      <c r="E17" s="61">
        <f t="shared" ref="E17:N17" si="11">$C$17</f>
        <v>103.0986</v>
      </c>
      <c r="F17" s="61">
        <f t="shared" si="11"/>
        <v>103.0986</v>
      </c>
      <c r="G17" s="61">
        <f t="shared" si="11"/>
        <v>103.0986</v>
      </c>
      <c r="H17" s="61">
        <f t="shared" si="11"/>
        <v>103.0986</v>
      </c>
      <c r="I17" s="61">
        <f t="shared" si="11"/>
        <v>103.0986</v>
      </c>
      <c r="J17" s="61">
        <f t="shared" si="11"/>
        <v>103.0986</v>
      </c>
      <c r="K17" s="61">
        <f t="shared" si="11"/>
        <v>103.0986</v>
      </c>
      <c r="L17" s="61">
        <f t="shared" si="11"/>
        <v>103.0986</v>
      </c>
      <c r="M17" s="61">
        <f t="shared" si="11"/>
        <v>103.0986</v>
      </c>
      <c r="N17" s="61">
        <f t="shared" si="11"/>
        <v>103.0986</v>
      </c>
      <c r="O17" s="59">
        <f t="shared" si="6"/>
        <v>1237.1832000000002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206.19720000000001</v>
      </c>
      <c r="D18" s="59">
        <f>$C$18</f>
        <v>206.19720000000001</v>
      </c>
      <c r="E18" s="59">
        <f t="shared" ref="E18:N18" si="12">$C$18</f>
        <v>206.19720000000001</v>
      </c>
      <c r="F18" s="59">
        <f t="shared" si="12"/>
        <v>206.19720000000001</v>
      </c>
      <c r="G18" s="59">
        <f t="shared" si="12"/>
        <v>206.19720000000001</v>
      </c>
      <c r="H18" s="59">
        <f t="shared" si="12"/>
        <v>206.19720000000001</v>
      </c>
      <c r="I18" s="59">
        <f t="shared" si="12"/>
        <v>206.19720000000001</v>
      </c>
      <c r="J18" s="59">
        <f t="shared" si="12"/>
        <v>206.19720000000001</v>
      </c>
      <c r="K18" s="59">
        <f t="shared" si="12"/>
        <v>206.19720000000001</v>
      </c>
      <c r="L18" s="59">
        <f t="shared" si="12"/>
        <v>206.19720000000001</v>
      </c>
      <c r="M18" s="59">
        <f t="shared" si="12"/>
        <v>206.19720000000001</v>
      </c>
      <c r="N18" s="59">
        <f t="shared" si="12"/>
        <v>206.19720000000001</v>
      </c>
      <c r="O18" s="59">
        <f t="shared" si="6"/>
        <v>2474.3664000000003</v>
      </c>
    </row>
    <row r="19" spans="1:15" x14ac:dyDescent="0.3">
      <c r="A19" s="27">
        <f t="shared" si="3"/>
        <v>-8.0830389549421608E-3</v>
      </c>
      <c r="B19" s="47" t="s">
        <v>59</v>
      </c>
      <c r="C19" s="61">
        <v>166.67</v>
      </c>
      <c r="D19" s="59">
        <f>C19</f>
        <v>166.67</v>
      </c>
      <c r="E19" s="59">
        <f t="shared" ref="E19:N19" si="13">D19</f>
        <v>166.67</v>
      </c>
      <c r="F19" s="59">
        <f t="shared" si="13"/>
        <v>166.67</v>
      </c>
      <c r="G19" s="59">
        <f t="shared" si="13"/>
        <v>166.67</v>
      </c>
      <c r="H19" s="59">
        <f t="shared" si="13"/>
        <v>166.67</v>
      </c>
      <c r="I19" s="59">
        <f t="shared" si="13"/>
        <v>166.67</v>
      </c>
      <c r="J19" s="59">
        <f t="shared" si="13"/>
        <v>166.67</v>
      </c>
      <c r="K19" s="59">
        <f t="shared" si="13"/>
        <v>166.67</v>
      </c>
      <c r="L19" s="59">
        <f t="shared" si="13"/>
        <v>166.67</v>
      </c>
      <c r="M19" s="59">
        <f t="shared" si="13"/>
        <v>166.67</v>
      </c>
      <c r="N19" s="59">
        <f t="shared" si="13"/>
        <v>166.67</v>
      </c>
      <c r="O19" s="59">
        <f t="shared" si="6"/>
        <v>2000.0400000000002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18472.126999999989</v>
      </c>
      <c r="D21" s="71">
        <f t="shared" ref="D21:F21" si="14">SUM(D11:D20)</f>
        <v>18472.126999999989</v>
      </c>
      <c r="E21" s="71">
        <f t="shared" si="14"/>
        <v>18472.126999999989</v>
      </c>
      <c r="F21" s="71">
        <f t="shared" si="14"/>
        <v>18472.126999999989</v>
      </c>
      <c r="G21" s="72">
        <f>SUM(G11:G20)</f>
        <v>18472.126999999989</v>
      </c>
      <c r="H21" s="72">
        <f t="shared" ref="H21:N21" si="15">SUM(H11:H20)</f>
        <v>18472.126999999989</v>
      </c>
      <c r="I21" s="72">
        <f t="shared" si="15"/>
        <v>18472.126999999989</v>
      </c>
      <c r="J21" s="72">
        <f t="shared" si="15"/>
        <v>18472.126999999989</v>
      </c>
      <c r="K21" s="72">
        <f t="shared" si="15"/>
        <v>18472.126999999989</v>
      </c>
      <c r="L21" s="72">
        <f t="shared" si="15"/>
        <v>18472.126999999989</v>
      </c>
      <c r="M21" s="72">
        <f t="shared" si="15"/>
        <v>18472.126999999989</v>
      </c>
      <c r="N21" s="72">
        <f t="shared" si="15"/>
        <v>18472.126999999989</v>
      </c>
      <c r="O21" s="72">
        <f>SUM(O11:O20)</f>
        <v>221665.524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2147.5930000000117</v>
      </c>
      <c r="D23" s="71">
        <f t="shared" si="16"/>
        <v>2147.5930000000117</v>
      </c>
      <c r="E23" s="71">
        <f t="shared" si="16"/>
        <v>2147.5930000000117</v>
      </c>
      <c r="F23" s="71">
        <f t="shared" si="16"/>
        <v>2147.5930000000117</v>
      </c>
      <c r="G23" s="75">
        <f t="shared" si="16"/>
        <v>2147.5930000000117</v>
      </c>
      <c r="H23" s="75">
        <f t="shared" si="16"/>
        <v>2147.5930000000117</v>
      </c>
      <c r="I23" s="75">
        <f t="shared" si="16"/>
        <v>2147.5930000000117</v>
      </c>
      <c r="J23" s="75">
        <f t="shared" si="16"/>
        <v>2147.5930000000117</v>
      </c>
      <c r="K23" s="75">
        <f t="shared" si="16"/>
        <v>2147.5930000000117</v>
      </c>
      <c r="L23" s="75">
        <f t="shared" si="16"/>
        <v>2147.5930000000117</v>
      </c>
      <c r="M23" s="75">
        <f t="shared" si="16"/>
        <v>2147.5930000000117</v>
      </c>
      <c r="N23" s="75">
        <f t="shared" si="16"/>
        <v>2147.5930000000117</v>
      </c>
      <c r="O23" s="75">
        <f t="shared" si="16"/>
        <v>25771.116000000038</v>
      </c>
    </row>
    <row r="24" spans="1:15" x14ac:dyDescent="0.3">
      <c r="A24" s="23"/>
      <c r="B24" s="78" t="s">
        <v>64</v>
      </c>
      <c r="C24" s="79">
        <f>C23/C9</f>
        <v>0.10415238422248273</v>
      </c>
      <c r="D24" s="79">
        <f t="shared" ref="D24:O24" si="17">D23/D9</f>
        <v>0.10415238422248273</v>
      </c>
      <c r="E24" s="79">
        <f t="shared" si="17"/>
        <v>0.10415238422248273</v>
      </c>
      <c r="F24" s="79">
        <f t="shared" si="17"/>
        <v>0.10415238422248273</v>
      </c>
      <c r="G24" s="79">
        <f t="shared" si="17"/>
        <v>0.10415238422248273</v>
      </c>
      <c r="H24" s="79">
        <f t="shared" si="17"/>
        <v>0.10415238422248273</v>
      </c>
      <c r="I24" s="79">
        <f t="shared" si="17"/>
        <v>0.10415238422248273</v>
      </c>
      <c r="J24" s="79">
        <f t="shared" si="17"/>
        <v>0.10415238422248273</v>
      </c>
      <c r="K24" s="79">
        <f t="shared" si="17"/>
        <v>0.10415238422248273</v>
      </c>
      <c r="L24" s="79">
        <f t="shared" si="17"/>
        <v>0.10415238422248273</v>
      </c>
      <c r="M24" s="79">
        <f t="shared" si="17"/>
        <v>0.10415238422248273</v>
      </c>
      <c r="N24" s="79">
        <f t="shared" si="17"/>
        <v>0.10415238422248273</v>
      </c>
      <c r="O24" s="79">
        <f t="shared" si="17"/>
        <v>0.1041523842224823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0.10415238422248273</v>
      </c>
      <c r="B27" s="69" t="s">
        <v>19</v>
      </c>
      <c r="C27" s="71">
        <f t="shared" ref="C27:O27" si="19">C26+C23</f>
        <v>2147.5930000000117</v>
      </c>
      <c r="D27" s="71">
        <f t="shared" si="19"/>
        <v>2147.5930000000117</v>
      </c>
      <c r="E27" s="71">
        <f t="shared" si="19"/>
        <v>2147.5930000000117</v>
      </c>
      <c r="F27" s="71">
        <f t="shared" si="19"/>
        <v>2147.5930000000117</v>
      </c>
      <c r="G27" s="75">
        <f t="shared" si="19"/>
        <v>2147.5930000000117</v>
      </c>
      <c r="H27" s="75">
        <f t="shared" si="19"/>
        <v>2147.5930000000117</v>
      </c>
      <c r="I27" s="75">
        <f t="shared" si="19"/>
        <v>2147.5930000000117</v>
      </c>
      <c r="J27" s="75">
        <f t="shared" si="19"/>
        <v>2147.5930000000117</v>
      </c>
      <c r="K27" s="75">
        <f t="shared" si="19"/>
        <v>2147.5930000000117</v>
      </c>
      <c r="L27" s="75">
        <f t="shared" si="19"/>
        <v>2147.5930000000117</v>
      </c>
      <c r="M27" s="75">
        <f t="shared" si="19"/>
        <v>2147.5930000000117</v>
      </c>
      <c r="N27" s="75">
        <f t="shared" si="19"/>
        <v>2147.5930000000117</v>
      </c>
      <c r="O27" s="75">
        <f t="shared" si="19"/>
        <v>25771.116000000038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0.10415238422248273</v>
      </c>
      <c r="B31" s="69" t="s">
        <v>23</v>
      </c>
      <c r="C31" s="71">
        <f t="shared" ref="C31:O31" si="20">C27+C29+C30</f>
        <v>2147.5930000000117</v>
      </c>
      <c r="D31" s="71">
        <f t="shared" si="20"/>
        <v>2147.5930000000117</v>
      </c>
      <c r="E31" s="71">
        <f t="shared" si="20"/>
        <v>2147.5930000000117</v>
      </c>
      <c r="F31" s="71">
        <f t="shared" si="20"/>
        <v>2147.5930000000117</v>
      </c>
      <c r="G31" s="75">
        <f t="shared" si="20"/>
        <v>2147.5930000000117</v>
      </c>
      <c r="H31" s="75">
        <f t="shared" si="20"/>
        <v>2147.5930000000117</v>
      </c>
      <c r="I31" s="75">
        <f t="shared" si="20"/>
        <v>2147.5930000000117</v>
      </c>
      <c r="J31" s="75">
        <f t="shared" si="20"/>
        <v>2147.5930000000117</v>
      </c>
      <c r="K31" s="75">
        <f t="shared" si="20"/>
        <v>2147.5930000000117</v>
      </c>
      <c r="L31" s="75">
        <f t="shared" si="20"/>
        <v>2147.5930000000117</v>
      </c>
      <c r="M31" s="75">
        <f t="shared" si="20"/>
        <v>2147.5930000000117</v>
      </c>
      <c r="N31" s="75">
        <f t="shared" si="20"/>
        <v>2147.5930000000117</v>
      </c>
      <c r="O31" s="75">
        <f t="shared" si="20"/>
        <v>25771.116000000038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-599.1784470000033</v>
      </c>
      <c r="D33" s="16">
        <f t="shared" si="21"/>
        <v>-599.1784470000033</v>
      </c>
      <c r="E33" s="16">
        <f t="shared" si="21"/>
        <v>-599.1784470000033</v>
      </c>
      <c r="F33" s="16">
        <f t="shared" si="21"/>
        <v>-599.1784470000033</v>
      </c>
      <c r="G33" s="17">
        <f>SUM(C33:F33)</f>
        <v>-2396.7137880000132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0.30037547609764015</v>
      </c>
      <c r="B35" s="18" t="s">
        <v>17</v>
      </c>
      <c r="C35" s="19">
        <f>C31+C33</f>
        <v>1548.4145530000083</v>
      </c>
      <c r="D35" s="19">
        <f>D31+D33</f>
        <v>1548.4145530000083</v>
      </c>
      <c r="E35" s="19">
        <f>E31+E33</f>
        <v>1548.4145530000083</v>
      </c>
      <c r="F35" s="19">
        <f>F31+F33</f>
        <v>1548.4145530000083</v>
      </c>
      <c r="G35" s="20">
        <f>SUM(C35:F35)</f>
        <v>6193.658212000033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20619.72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20619.72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20619.72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412.39440000000002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2061.9720000000002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-166.67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-166.67</v>
      </c>
      <c r="F72" s="44">
        <f>E72*1.22</f>
        <v>-203.33739999999997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5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C51BE-E2E5-4A27-9F7B-D2BF75BE1A82}">
  <sheetPr>
    <tabColor rgb="FFFF0000"/>
  </sheetPr>
  <dimension ref="A1:O72"/>
  <sheetViews>
    <sheetView topLeftCell="B1" zoomScale="80" zoomScaleNormal="80" workbookViewId="0">
      <selection activeCell="C12" sqref="C12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2" t="s">
        <v>75</v>
      </c>
      <c r="C2" s="82"/>
      <c r="D2" s="82"/>
      <c r="E2" s="82"/>
      <c r="F2" s="82"/>
      <c r="G2" s="82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1329.47</v>
      </c>
      <c r="D6" s="11">
        <f>$C$6</f>
        <v>1329.47</v>
      </c>
      <c r="E6" s="11">
        <f t="shared" ref="E6:N6" si="0">$C$6</f>
        <v>1329.47</v>
      </c>
      <c r="F6" s="11">
        <f t="shared" si="0"/>
        <v>1329.47</v>
      </c>
      <c r="G6" s="11">
        <f t="shared" si="0"/>
        <v>1329.47</v>
      </c>
      <c r="H6" s="11">
        <f t="shared" si="0"/>
        <v>1329.47</v>
      </c>
      <c r="I6" s="11">
        <f t="shared" si="0"/>
        <v>1329.47</v>
      </c>
      <c r="J6" s="11">
        <f t="shared" si="0"/>
        <v>1329.47</v>
      </c>
      <c r="K6" s="11">
        <f t="shared" si="0"/>
        <v>1329.47</v>
      </c>
      <c r="L6" s="11">
        <f t="shared" si="0"/>
        <v>1329.47</v>
      </c>
      <c r="M6" s="11">
        <f t="shared" si="0"/>
        <v>1329.47</v>
      </c>
      <c r="N6" s="11">
        <f t="shared" si="0"/>
        <v>1329.47</v>
      </c>
      <c r="O6" s="11">
        <f>SUM(C6:N6)</f>
        <v>15953.639999999998</v>
      </c>
    </row>
    <row r="7" spans="1:15" x14ac:dyDescent="0.3">
      <c r="A7" s="23"/>
      <c r="B7" s="54" t="s">
        <v>45</v>
      </c>
      <c r="C7" s="56">
        <v>715.87</v>
      </c>
      <c r="D7" s="56">
        <f>$C$7</f>
        <v>715.87</v>
      </c>
      <c r="E7" s="56">
        <f t="shared" ref="E7:N7" si="1">$C$7</f>
        <v>715.87</v>
      </c>
      <c r="F7" s="56">
        <f t="shared" si="1"/>
        <v>715.87</v>
      </c>
      <c r="G7" s="56">
        <f t="shared" si="1"/>
        <v>715.87</v>
      </c>
      <c r="H7" s="56">
        <f t="shared" si="1"/>
        <v>715.87</v>
      </c>
      <c r="I7" s="56">
        <f t="shared" si="1"/>
        <v>715.87</v>
      </c>
      <c r="J7" s="56">
        <f t="shared" si="1"/>
        <v>715.87</v>
      </c>
      <c r="K7" s="56">
        <f t="shared" si="1"/>
        <v>715.87</v>
      </c>
      <c r="L7" s="56">
        <f t="shared" si="1"/>
        <v>715.87</v>
      </c>
      <c r="M7" s="56">
        <f t="shared" si="1"/>
        <v>715.87</v>
      </c>
      <c r="N7" s="56">
        <f t="shared" si="1"/>
        <v>715.87</v>
      </c>
      <c r="O7" s="28">
        <f>SUM(C7:N7)</f>
        <v>8590.44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2045.3400000000001</v>
      </c>
      <c r="D9" s="73">
        <f t="shared" ref="D9:N9" si="2">SUM(D6:D7)</f>
        <v>2045.3400000000001</v>
      </c>
      <c r="E9" s="73">
        <f t="shared" si="2"/>
        <v>2045.3400000000001</v>
      </c>
      <c r="F9" s="73">
        <f t="shared" si="2"/>
        <v>2045.3400000000001</v>
      </c>
      <c r="G9" s="73">
        <f t="shared" si="2"/>
        <v>2045.3400000000001</v>
      </c>
      <c r="H9" s="73">
        <f t="shared" si="2"/>
        <v>2045.3400000000001</v>
      </c>
      <c r="I9" s="73">
        <f t="shared" si="2"/>
        <v>2045.3400000000001</v>
      </c>
      <c r="J9" s="73">
        <f t="shared" si="2"/>
        <v>2045.3400000000001</v>
      </c>
      <c r="K9" s="73">
        <f t="shared" si="2"/>
        <v>2045.3400000000001</v>
      </c>
      <c r="L9" s="73">
        <f t="shared" si="2"/>
        <v>2045.3400000000001</v>
      </c>
      <c r="M9" s="73">
        <f t="shared" si="2"/>
        <v>2045.3400000000001</v>
      </c>
      <c r="N9" s="73">
        <f t="shared" si="2"/>
        <v>2045.3400000000001</v>
      </c>
      <c r="O9" s="74">
        <f>SUM(O6:O7)</f>
        <v>24544.079999999998</v>
      </c>
    </row>
    <row r="10" spans="1:15" x14ac:dyDescent="0.3">
      <c r="A10" s="23"/>
    </row>
    <row r="11" spans="1:15" x14ac:dyDescent="0.3">
      <c r="A11" s="27">
        <f t="shared" ref="A11:A19" si="3">-G11/$G$9</f>
        <v>-0.6</v>
      </c>
      <c r="B11" s="46" t="s">
        <v>32</v>
      </c>
      <c r="C11" s="58">
        <f>(C6*60%)+(C7*60%)</f>
        <v>1227.204</v>
      </c>
      <c r="D11" s="58">
        <f>$C$11</f>
        <v>1227.204</v>
      </c>
      <c r="E11" s="58">
        <f t="shared" ref="E11:N11" si="4">$C$11</f>
        <v>1227.204</v>
      </c>
      <c r="F11" s="58">
        <f t="shared" si="4"/>
        <v>1227.204</v>
      </c>
      <c r="G11" s="58">
        <f t="shared" si="4"/>
        <v>1227.204</v>
      </c>
      <c r="H11" s="58">
        <f t="shared" si="4"/>
        <v>1227.204</v>
      </c>
      <c r="I11" s="58">
        <f t="shared" si="4"/>
        <v>1227.204</v>
      </c>
      <c r="J11" s="58">
        <f t="shared" si="4"/>
        <v>1227.204</v>
      </c>
      <c r="K11" s="58">
        <f t="shared" si="4"/>
        <v>1227.204</v>
      </c>
      <c r="L11" s="58">
        <f t="shared" si="4"/>
        <v>1227.204</v>
      </c>
      <c r="M11" s="58">
        <f t="shared" si="4"/>
        <v>1227.204</v>
      </c>
      <c r="N11" s="58">
        <f t="shared" si="4"/>
        <v>1227.204</v>
      </c>
      <c r="O11" s="58">
        <f>SUM(C11:N11)</f>
        <v>14726.447999999999</v>
      </c>
    </row>
    <row r="12" spans="1:15" x14ac:dyDescent="0.3">
      <c r="A12" s="27">
        <f t="shared" si="3"/>
        <v>-0.92590473955430386</v>
      </c>
      <c r="B12" s="47" t="s">
        <v>60</v>
      </c>
      <c r="C12" s="59">
        <v>1893.79</v>
      </c>
      <c r="D12" s="59">
        <f>$C$12</f>
        <v>1893.79</v>
      </c>
      <c r="E12" s="59">
        <f t="shared" ref="E12:N12" si="5">$C$12</f>
        <v>1893.79</v>
      </c>
      <c r="F12" s="59">
        <f t="shared" si="5"/>
        <v>1893.79</v>
      </c>
      <c r="G12" s="59">
        <f t="shared" si="5"/>
        <v>1893.79</v>
      </c>
      <c r="H12" s="59">
        <f t="shared" si="5"/>
        <v>1893.79</v>
      </c>
      <c r="I12" s="59">
        <f t="shared" si="5"/>
        <v>1893.79</v>
      </c>
      <c r="J12" s="59">
        <f t="shared" si="5"/>
        <v>1893.79</v>
      </c>
      <c r="K12" s="59">
        <f t="shared" si="5"/>
        <v>1893.79</v>
      </c>
      <c r="L12" s="59">
        <f t="shared" si="5"/>
        <v>1893.79</v>
      </c>
      <c r="M12" s="59">
        <f t="shared" si="5"/>
        <v>1893.79</v>
      </c>
      <c r="N12" s="59">
        <f t="shared" si="5"/>
        <v>1893.79</v>
      </c>
      <c r="O12" s="59">
        <f t="shared" ref="O12:O19" si="6">SUM(C12:N12)</f>
        <v>22725.480000000007</v>
      </c>
    </row>
    <row r="13" spans="1:15" x14ac:dyDescent="0.3">
      <c r="A13" s="27"/>
      <c r="B13" s="47" t="s">
        <v>63</v>
      </c>
      <c r="C13" s="59">
        <v>631.26</v>
      </c>
      <c r="D13" s="59">
        <f>C13</f>
        <v>631.26</v>
      </c>
      <c r="E13" s="59">
        <f t="shared" ref="E13:N13" si="7">D13</f>
        <v>631.26</v>
      </c>
      <c r="F13" s="59">
        <f t="shared" si="7"/>
        <v>631.26</v>
      </c>
      <c r="G13" s="59">
        <f t="shared" si="7"/>
        <v>631.26</v>
      </c>
      <c r="H13" s="59">
        <f t="shared" si="7"/>
        <v>631.26</v>
      </c>
      <c r="I13" s="59">
        <f t="shared" si="7"/>
        <v>631.26</v>
      </c>
      <c r="J13" s="59">
        <f t="shared" si="7"/>
        <v>631.26</v>
      </c>
      <c r="K13" s="59">
        <f t="shared" si="7"/>
        <v>631.26</v>
      </c>
      <c r="L13" s="59">
        <f t="shared" si="7"/>
        <v>631.26</v>
      </c>
      <c r="M13" s="59">
        <f t="shared" si="7"/>
        <v>631.26</v>
      </c>
      <c r="N13" s="59">
        <f t="shared" si="7"/>
        <v>631.26</v>
      </c>
      <c r="O13" s="59">
        <f t="shared" si="6"/>
        <v>7575.1200000000017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14.31738</v>
      </c>
      <c r="D14" s="60">
        <f>$C$14</f>
        <v>14.31738</v>
      </c>
      <c r="E14" s="60">
        <f t="shared" ref="E14:N14" si="8">$C$14</f>
        <v>14.31738</v>
      </c>
      <c r="F14" s="60">
        <f t="shared" si="8"/>
        <v>14.31738</v>
      </c>
      <c r="G14" s="60">
        <f t="shared" si="8"/>
        <v>14.31738</v>
      </c>
      <c r="H14" s="60">
        <f t="shared" si="8"/>
        <v>14.31738</v>
      </c>
      <c r="I14" s="60">
        <f t="shared" si="8"/>
        <v>14.31738</v>
      </c>
      <c r="J14" s="60">
        <f t="shared" si="8"/>
        <v>14.31738</v>
      </c>
      <c r="K14" s="60">
        <f t="shared" si="8"/>
        <v>14.31738</v>
      </c>
      <c r="L14" s="60">
        <f t="shared" si="8"/>
        <v>14.31738</v>
      </c>
      <c r="M14" s="60">
        <f t="shared" si="8"/>
        <v>14.31738</v>
      </c>
      <c r="N14" s="60">
        <f t="shared" si="8"/>
        <v>14.31738</v>
      </c>
      <c r="O14" s="59">
        <f t="shared" si="6"/>
        <v>171.80856000000006</v>
      </c>
    </row>
    <row r="15" spans="1:15" x14ac:dyDescent="0.3">
      <c r="A15" s="27"/>
      <c r="B15" s="47" t="s">
        <v>62</v>
      </c>
      <c r="C15" s="60">
        <v>33.33</v>
      </c>
      <c r="D15" s="60">
        <f>$C$15</f>
        <v>33.33</v>
      </c>
      <c r="E15" s="60">
        <f t="shared" ref="E15:N15" si="9">$C$15</f>
        <v>33.33</v>
      </c>
      <c r="F15" s="60">
        <f t="shared" si="9"/>
        <v>33.33</v>
      </c>
      <c r="G15" s="60">
        <f t="shared" si="9"/>
        <v>33.33</v>
      </c>
      <c r="H15" s="60">
        <f t="shared" si="9"/>
        <v>33.33</v>
      </c>
      <c r="I15" s="60">
        <f t="shared" si="9"/>
        <v>33.33</v>
      </c>
      <c r="J15" s="60">
        <f t="shared" si="9"/>
        <v>33.33</v>
      </c>
      <c r="K15" s="60">
        <f t="shared" si="9"/>
        <v>33.33</v>
      </c>
      <c r="L15" s="60">
        <f t="shared" si="9"/>
        <v>33.33</v>
      </c>
      <c r="M15" s="60">
        <f t="shared" si="9"/>
        <v>33.33</v>
      </c>
      <c r="N15" s="60">
        <f t="shared" si="9"/>
        <v>33.33</v>
      </c>
      <c r="O15" s="59">
        <f t="shared" si="6"/>
        <v>399.95999999999987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6.1360200000000003</v>
      </c>
      <c r="D16" s="60">
        <f>$C$16</f>
        <v>6.1360200000000003</v>
      </c>
      <c r="E16" s="60">
        <f t="shared" ref="E16:N16" si="10">$C$16</f>
        <v>6.1360200000000003</v>
      </c>
      <c r="F16" s="60">
        <f t="shared" si="10"/>
        <v>6.1360200000000003</v>
      </c>
      <c r="G16" s="60">
        <f t="shared" si="10"/>
        <v>6.1360200000000003</v>
      </c>
      <c r="H16" s="60">
        <f t="shared" si="10"/>
        <v>6.1360200000000003</v>
      </c>
      <c r="I16" s="60">
        <f t="shared" si="10"/>
        <v>6.1360200000000003</v>
      </c>
      <c r="J16" s="60">
        <f t="shared" si="10"/>
        <v>6.1360200000000003</v>
      </c>
      <c r="K16" s="60">
        <f t="shared" si="10"/>
        <v>6.1360200000000003</v>
      </c>
      <c r="L16" s="60">
        <f t="shared" si="10"/>
        <v>6.1360200000000003</v>
      </c>
      <c r="M16" s="60">
        <f t="shared" si="10"/>
        <v>6.1360200000000003</v>
      </c>
      <c r="N16" s="60">
        <f t="shared" si="10"/>
        <v>6.1360200000000003</v>
      </c>
      <c r="O16" s="59">
        <f t="shared" si="6"/>
        <v>73.63224000000001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10.226700000000001</v>
      </c>
      <c r="D17" s="61">
        <f>$C$17</f>
        <v>10.226700000000001</v>
      </c>
      <c r="E17" s="61">
        <f t="shared" ref="E17:N17" si="11">$C$17</f>
        <v>10.226700000000001</v>
      </c>
      <c r="F17" s="61">
        <f t="shared" si="11"/>
        <v>10.226700000000001</v>
      </c>
      <c r="G17" s="61">
        <f t="shared" si="11"/>
        <v>10.226700000000001</v>
      </c>
      <c r="H17" s="61">
        <f t="shared" si="11"/>
        <v>10.226700000000001</v>
      </c>
      <c r="I17" s="61">
        <f t="shared" si="11"/>
        <v>10.226700000000001</v>
      </c>
      <c r="J17" s="61">
        <f t="shared" si="11"/>
        <v>10.226700000000001</v>
      </c>
      <c r="K17" s="61">
        <f t="shared" si="11"/>
        <v>10.226700000000001</v>
      </c>
      <c r="L17" s="61">
        <f t="shared" si="11"/>
        <v>10.226700000000001</v>
      </c>
      <c r="M17" s="61">
        <f t="shared" si="11"/>
        <v>10.226700000000001</v>
      </c>
      <c r="N17" s="61">
        <f t="shared" si="11"/>
        <v>10.226700000000001</v>
      </c>
      <c r="O17" s="59">
        <f t="shared" si="6"/>
        <v>122.72039999999998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20.453400000000002</v>
      </c>
      <c r="D18" s="59">
        <f>$C$18</f>
        <v>20.453400000000002</v>
      </c>
      <c r="E18" s="59">
        <f t="shared" ref="E18:N18" si="12">$C$18</f>
        <v>20.453400000000002</v>
      </c>
      <c r="F18" s="59">
        <f t="shared" si="12"/>
        <v>20.453400000000002</v>
      </c>
      <c r="G18" s="59">
        <f t="shared" si="12"/>
        <v>20.453400000000002</v>
      </c>
      <c r="H18" s="59">
        <f t="shared" si="12"/>
        <v>20.453400000000002</v>
      </c>
      <c r="I18" s="59">
        <f t="shared" si="12"/>
        <v>20.453400000000002</v>
      </c>
      <c r="J18" s="59">
        <f t="shared" si="12"/>
        <v>20.453400000000002</v>
      </c>
      <c r="K18" s="59">
        <f t="shared" si="12"/>
        <v>20.453400000000002</v>
      </c>
      <c r="L18" s="59">
        <f t="shared" si="12"/>
        <v>20.453400000000002</v>
      </c>
      <c r="M18" s="59">
        <f t="shared" si="12"/>
        <v>20.453400000000002</v>
      </c>
      <c r="N18" s="59">
        <f t="shared" si="12"/>
        <v>20.453400000000002</v>
      </c>
      <c r="O18" s="59">
        <f t="shared" si="6"/>
        <v>245.44079999999997</v>
      </c>
    </row>
    <row r="19" spans="1:15" x14ac:dyDescent="0.3">
      <c r="A19" s="27">
        <f t="shared" si="3"/>
        <v>-9.6903204357221776E-3</v>
      </c>
      <c r="B19" s="47" t="s">
        <v>59</v>
      </c>
      <c r="C19" s="61">
        <v>19.82</v>
      </c>
      <c r="D19" s="59">
        <f>C19</f>
        <v>19.82</v>
      </c>
      <c r="E19" s="59">
        <f t="shared" ref="E19:N19" si="13">D19</f>
        <v>19.82</v>
      </c>
      <c r="F19" s="59">
        <f t="shared" si="13"/>
        <v>19.82</v>
      </c>
      <c r="G19" s="59">
        <f t="shared" si="13"/>
        <v>19.82</v>
      </c>
      <c r="H19" s="59">
        <f t="shared" si="13"/>
        <v>19.82</v>
      </c>
      <c r="I19" s="59">
        <f t="shared" si="13"/>
        <v>19.82</v>
      </c>
      <c r="J19" s="59">
        <f t="shared" si="13"/>
        <v>19.82</v>
      </c>
      <c r="K19" s="59">
        <f t="shared" si="13"/>
        <v>19.82</v>
      </c>
      <c r="L19" s="59">
        <f t="shared" si="13"/>
        <v>19.82</v>
      </c>
      <c r="M19" s="59">
        <f t="shared" si="13"/>
        <v>19.82</v>
      </c>
      <c r="N19" s="59">
        <f t="shared" si="13"/>
        <v>19.82</v>
      </c>
      <c r="O19" s="59">
        <f t="shared" si="6"/>
        <v>237.83999999999995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3856.5374999999999</v>
      </c>
      <c r="D21" s="71">
        <f t="shared" ref="D21:F21" si="14">SUM(D11:D20)</f>
        <v>3856.5374999999999</v>
      </c>
      <c r="E21" s="71">
        <f t="shared" si="14"/>
        <v>3856.5374999999999</v>
      </c>
      <c r="F21" s="71">
        <f t="shared" si="14"/>
        <v>3856.5374999999999</v>
      </c>
      <c r="G21" s="72">
        <f>SUM(G11:G20)</f>
        <v>3856.5374999999999</v>
      </c>
      <c r="H21" s="72">
        <f t="shared" ref="H21:N21" si="15">SUM(H11:H20)</f>
        <v>3856.5374999999999</v>
      </c>
      <c r="I21" s="72">
        <f t="shared" si="15"/>
        <v>3856.5374999999999</v>
      </c>
      <c r="J21" s="72">
        <f t="shared" si="15"/>
        <v>3856.5374999999999</v>
      </c>
      <c r="K21" s="72">
        <f t="shared" si="15"/>
        <v>3856.5374999999999</v>
      </c>
      <c r="L21" s="72">
        <f t="shared" si="15"/>
        <v>3856.5374999999999</v>
      </c>
      <c r="M21" s="72">
        <f t="shared" si="15"/>
        <v>3856.5374999999999</v>
      </c>
      <c r="N21" s="72">
        <f t="shared" si="15"/>
        <v>3856.5374999999999</v>
      </c>
      <c r="O21" s="72">
        <f>SUM(O11:O20)</f>
        <v>46278.45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-1811.1974999999998</v>
      </c>
      <c r="D23" s="71">
        <f t="shared" si="16"/>
        <v>-1811.1974999999998</v>
      </c>
      <c r="E23" s="71">
        <f t="shared" si="16"/>
        <v>-1811.1974999999998</v>
      </c>
      <c r="F23" s="71">
        <f t="shared" si="16"/>
        <v>-1811.1974999999998</v>
      </c>
      <c r="G23" s="75">
        <f t="shared" si="16"/>
        <v>-1811.1974999999998</v>
      </c>
      <c r="H23" s="75">
        <f t="shared" si="16"/>
        <v>-1811.1974999999998</v>
      </c>
      <c r="I23" s="75">
        <f t="shared" si="16"/>
        <v>-1811.1974999999998</v>
      </c>
      <c r="J23" s="75">
        <f t="shared" si="16"/>
        <v>-1811.1974999999998</v>
      </c>
      <c r="K23" s="75">
        <f t="shared" si="16"/>
        <v>-1811.1974999999998</v>
      </c>
      <c r="L23" s="75">
        <f t="shared" si="16"/>
        <v>-1811.1974999999998</v>
      </c>
      <c r="M23" s="75">
        <f t="shared" si="16"/>
        <v>-1811.1974999999998</v>
      </c>
      <c r="N23" s="75">
        <f t="shared" si="16"/>
        <v>-1811.1974999999998</v>
      </c>
      <c r="O23" s="75">
        <f t="shared" si="16"/>
        <v>-21734.37</v>
      </c>
    </row>
    <row r="24" spans="1:15" x14ac:dyDescent="0.3">
      <c r="A24" s="23"/>
      <c r="B24" s="78" t="s">
        <v>64</v>
      </c>
      <c r="C24" s="79">
        <f>C23/C9</f>
        <v>-0.88552392267300284</v>
      </c>
      <c r="D24" s="79">
        <f t="shared" ref="D24:O24" si="17">D23/D9</f>
        <v>-0.88552392267300284</v>
      </c>
      <c r="E24" s="79">
        <f t="shared" si="17"/>
        <v>-0.88552392267300284</v>
      </c>
      <c r="F24" s="79">
        <f t="shared" si="17"/>
        <v>-0.88552392267300284</v>
      </c>
      <c r="G24" s="79">
        <f t="shared" si="17"/>
        <v>-0.88552392267300284</v>
      </c>
      <c r="H24" s="79">
        <f t="shared" si="17"/>
        <v>-0.88552392267300284</v>
      </c>
      <c r="I24" s="79">
        <f t="shared" si="17"/>
        <v>-0.88552392267300284</v>
      </c>
      <c r="J24" s="79">
        <f t="shared" si="17"/>
        <v>-0.88552392267300284</v>
      </c>
      <c r="K24" s="79">
        <f t="shared" si="17"/>
        <v>-0.88552392267300284</v>
      </c>
      <c r="L24" s="79">
        <f t="shared" si="17"/>
        <v>-0.88552392267300284</v>
      </c>
      <c r="M24" s="79">
        <f t="shared" si="17"/>
        <v>-0.88552392267300284</v>
      </c>
      <c r="N24" s="79">
        <f t="shared" si="17"/>
        <v>-0.88552392267300284</v>
      </c>
      <c r="O24" s="79">
        <f t="shared" si="17"/>
        <v>-0.88552392267300306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-0.88552392267300284</v>
      </c>
      <c r="B27" s="69" t="s">
        <v>19</v>
      </c>
      <c r="C27" s="71">
        <f t="shared" ref="C27:O27" si="19">C26+C23</f>
        <v>-1811.1974999999998</v>
      </c>
      <c r="D27" s="71">
        <f t="shared" si="19"/>
        <v>-1811.1974999999998</v>
      </c>
      <c r="E27" s="71">
        <f t="shared" si="19"/>
        <v>-1811.1974999999998</v>
      </c>
      <c r="F27" s="71">
        <f t="shared" si="19"/>
        <v>-1811.1974999999998</v>
      </c>
      <c r="G27" s="75">
        <f t="shared" si="19"/>
        <v>-1811.1974999999998</v>
      </c>
      <c r="H27" s="75">
        <f t="shared" si="19"/>
        <v>-1811.1974999999998</v>
      </c>
      <c r="I27" s="75">
        <f t="shared" si="19"/>
        <v>-1811.1974999999998</v>
      </c>
      <c r="J27" s="75">
        <f t="shared" si="19"/>
        <v>-1811.1974999999998</v>
      </c>
      <c r="K27" s="75">
        <f t="shared" si="19"/>
        <v>-1811.1974999999998</v>
      </c>
      <c r="L27" s="75">
        <f t="shared" si="19"/>
        <v>-1811.1974999999998</v>
      </c>
      <c r="M27" s="75">
        <f t="shared" si="19"/>
        <v>-1811.1974999999998</v>
      </c>
      <c r="N27" s="75">
        <f t="shared" si="19"/>
        <v>-1811.1974999999998</v>
      </c>
      <c r="O27" s="75">
        <f t="shared" si="19"/>
        <v>-21734.37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-0.88552392267300284</v>
      </c>
      <c r="B31" s="69" t="s">
        <v>23</v>
      </c>
      <c r="C31" s="71">
        <f t="shared" ref="C31:O31" si="20">C27+C29+C30</f>
        <v>-1811.1974999999998</v>
      </c>
      <c r="D31" s="71">
        <f t="shared" si="20"/>
        <v>-1811.1974999999998</v>
      </c>
      <c r="E31" s="71">
        <f t="shared" si="20"/>
        <v>-1811.1974999999998</v>
      </c>
      <c r="F31" s="71">
        <f t="shared" si="20"/>
        <v>-1811.1974999999998</v>
      </c>
      <c r="G31" s="75">
        <f t="shared" si="20"/>
        <v>-1811.1974999999998</v>
      </c>
      <c r="H31" s="75">
        <f t="shared" si="20"/>
        <v>-1811.1974999999998</v>
      </c>
      <c r="I31" s="75">
        <f t="shared" si="20"/>
        <v>-1811.1974999999998</v>
      </c>
      <c r="J31" s="75">
        <f t="shared" si="20"/>
        <v>-1811.1974999999998</v>
      </c>
      <c r="K31" s="75">
        <f t="shared" si="20"/>
        <v>-1811.1974999999998</v>
      </c>
      <c r="L31" s="75">
        <f t="shared" si="20"/>
        <v>-1811.1974999999998</v>
      </c>
      <c r="M31" s="75">
        <f t="shared" si="20"/>
        <v>-1811.1974999999998</v>
      </c>
      <c r="N31" s="75">
        <f t="shared" si="20"/>
        <v>-1811.1974999999998</v>
      </c>
      <c r="O31" s="75">
        <f t="shared" si="20"/>
        <v>-21734.37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505.32410249999998</v>
      </c>
      <c r="D33" s="16">
        <f t="shared" si="21"/>
        <v>505.32410249999998</v>
      </c>
      <c r="E33" s="16">
        <f t="shared" si="21"/>
        <v>505.32410249999998</v>
      </c>
      <c r="F33" s="16">
        <f t="shared" si="21"/>
        <v>505.32410249999998</v>
      </c>
      <c r="G33" s="17">
        <f>SUM(C33:F33)</f>
        <v>2021.2964099999999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-2.5538509929889401</v>
      </c>
      <c r="B35" s="18" t="s">
        <v>17</v>
      </c>
      <c r="C35" s="19">
        <f>C31+C33</f>
        <v>-1305.8733974999998</v>
      </c>
      <c r="D35" s="19">
        <f>D31+D33</f>
        <v>-1305.8733974999998</v>
      </c>
      <c r="E35" s="19">
        <f>E31+E33</f>
        <v>-1305.8733974999998</v>
      </c>
      <c r="F35" s="19">
        <f>F31+F33</f>
        <v>-1305.8733974999998</v>
      </c>
      <c r="G35" s="20">
        <f>SUM(C35:F35)</f>
        <v>-5223.4935899999991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2045.3400000000001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2045.3400000000001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2045.3400000000001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40.906800000000004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204.53400000000002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-19.82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-19.82</v>
      </c>
      <c r="F72" s="44">
        <f>E72*1.22</f>
        <v>-24.180399999999999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4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55DFE-AF19-4BB0-B79F-9A75C2BA1B07}">
  <sheetPr>
    <tabColor rgb="FFFF0000"/>
  </sheetPr>
  <dimension ref="A1:O72"/>
  <sheetViews>
    <sheetView topLeftCell="B1" zoomScale="80" zoomScaleNormal="80" workbookViewId="0">
      <selection activeCell="C11" sqref="C11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2" t="s">
        <v>76</v>
      </c>
      <c r="C2" s="82"/>
      <c r="D2" s="82"/>
      <c r="E2" s="82"/>
      <c r="F2" s="82"/>
      <c r="G2" s="82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693.79</v>
      </c>
      <c r="D6" s="11">
        <f>$C$6</f>
        <v>693.79</v>
      </c>
      <c r="E6" s="11">
        <f t="shared" ref="E6:N6" si="0">$C$6</f>
        <v>693.79</v>
      </c>
      <c r="F6" s="11">
        <f t="shared" si="0"/>
        <v>693.79</v>
      </c>
      <c r="G6" s="11">
        <f t="shared" si="0"/>
        <v>693.79</v>
      </c>
      <c r="H6" s="11">
        <f t="shared" si="0"/>
        <v>693.79</v>
      </c>
      <c r="I6" s="11">
        <f t="shared" si="0"/>
        <v>693.79</v>
      </c>
      <c r="J6" s="11">
        <f t="shared" si="0"/>
        <v>693.79</v>
      </c>
      <c r="K6" s="11">
        <f t="shared" si="0"/>
        <v>693.79</v>
      </c>
      <c r="L6" s="11">
        <f t="shared" si="0"/>
        <v>693.79</v>
      </c>
      <c r="M6" s="11">
        <f t="shared" si="0"/>
        <v>693.79</v>
      </c>
      <c r="N6" s="11">
        <f t="shared" si="0"/>
        <v>693.79</v>
      </c>
      <c r="O6" s="11">
        <f>SUM(C6:N6)</f>
        <v>8325.48</v>
      </c>
    </row>
    <row r="7" spans="1:15" x14ac:dyDescent="0.3">
      <c r="A7" s="23"/>
      <c r="B7" s="54" t="s">
        <v>45</v>
      </c>
      <c r="C7" s="56">
        <v>373.58</v>
      </c>
      <c r="D7" s="56">
        <f>$C$7</f>
        <v>373.58</v>
      </c>
      <c r="E7" s="56">
        <f t="shared" ref="E7:N7" si="1">$C$7</f>
        <v>373.58</v>
      </c>
      <c r="F7" s="56">
        <f t="shared" si="1"/>
        <v>373.58</v>
      </c>
      <c r="G7" s="56">
        <f t="shared" si="1"/>
        <v>373.58</v>
      </c>
      <c r="H7" s="56">
        <f t="shared" si="1"/>
        <v>373.58</v>
      </c>
      <c r="I7" s="56">
        <f t="shared" si="1"/>
        <v>373.58</v>
      </c>
      <c r="J7" s="56">
        <f t="shared" si="1"/>
        <v>373.58</v>
      </c>
      <c r="K7" s="56">
        <f t="shared" si="1"/>
        <v>373.58</v>
      </c>
      <c r="L7" s="56">
        <f t="shared" si="1"/>
        <v>373.58</v>
      </c>
      <c r="M7" s="56">
        <f t="shared" si="1"/>
        <v>373.58</v>
      </c>
      <c r="N7" s="56">
        <f t="shared" si="1"/>
        <v>373.58</v>
      </c>
      <c r="O7" s="28">
        <f>SUM(C7:N7)</f>
        <v>4482.96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1067.3699999999999</v>
      </c>
      <c r="D9" s="73">
        <f t="shared" ref="D9:N9" si="2">SUM(D6:D7)</f>
        <v>1067.3699999999999</v>
      </c>
      <c r="E9" s="73">
        <f t="shared" si="2"/>
        <v>1067.3699999999999</v>
      </c>
      <c r="F9" s="73">
        <f t="shared" si="2"/>
        <v>1067.3699999999999</v>
      </c>
      <c r="G9" s="73">
        <f t="shared" si="2"/>
        <v>1067.3699999999999</v>
      </c>
      <c r="H9" s="73">
        <f t="shared" si="2"/>
        <v>1067.3699999999999</v>
      </c>
      <c r="I9" s="73">
        <f t="shared" si="2"/>
        <v>1067.3699999999999</v>
      </c>
      <c r="J9" s="73">
        <f t="shared" si="2"/>
        <v>1067.3699999999999</v>
      </c>
      <c r="K9" s="73">
        <f t="shared" si="2"/>
        <v>1067.3699999999999</v>
      </c>
      <c r="L9" s="73">
        <f t="shared" si="2"/>
        <v>1067.3699999999999</v>
      </c>
      <c r="M9" s="73">
        <f t="shared" si="2"/>
        <v>1067.3699999999999</v>
      </c>
      <c r="N9" s="73">
        <f t="shared" si="2"/>
        <v>1067.3699999999999</v>
      </c>
      <c r="O9" s="74">
        <f>SUM(O6:O7)</f>
        <v>12808.439999999999</v>
      </c>
    </row>
    <row r="10" spans="1:15" x14ac:dyDescent="0.3">
      <c r="A10" s="23"/>
    </row>
    <row r="11" spans="1:15" x14ac:dyDescent="0.3">
      <c r="A11" s="27">
        <f t="shared" ref="A11:A19" si="3">-G11/$G$9</f>
        <v>-0.6</v>
      </c>
      <c r="B11" s="46" t="s">
        <v>32</v>
      </c>
      <c r="C11" s="58">
        <f>(C6*60%)+(C7*60%)</f>
        <v>640.42199999999991</v>
      </c>
      <c r="D11" s="58">
        <f>$C$11</f>
        <v>640.42199999999991</v>
      </c>
      <c r="E11" s="58">
        <f t="shared" ref="E11:N11" si="4">$C$11</f>
        <v>640.42199999999991</v>
      </c>
      <c r="F11" s="58">
        <f t="shared" si="4"/>
        <v>640.42199999999991</v>
      </c>
      <c r="G11" s="58">
        <f t="shared" si="4"/>
        <v>640.42199999999991</v>
      </c>
      <c r="H11" s="58">
        <f t="shared" si="4"/>
        <v>640.42199999999991</v>
      </c>
      <c r="I11" s="58">
        <f t="shared" si="4"/>
        <v>640.42199999999991</v>
      </c>
      <c r="J11" s="58">
        <f t="shared" si="4"/>
        <v>640.42199999999991</v>
      </c>
      <c r="K11" s="58">
        <f t="shared" si="4"/>
        <v>640.42199999999991</v>
      </c>
      <c r="L11" s="58">
        <f t="shared" si="4"/>
        <v>640.42199999999991</v>
      </c>
      <c r="M11" s="58">
        <f t="shared" si="4"/>
        <v>640.42199999999991</v>
      </c>
      <c r="N11" s="58">
        <f t="shared" si="4"/>
        <v>640.42199999999991</v>
      </c>
      <c r="O11" s="58">
        <f>SUM(C11:N11)</f>
        <v>7685.0639999999976</v>
      </c>
    </row>
    <row r="12" spans="1:15" x14ac:dyDescent="0.3">
      <c r="A12" s="27">
        <f t="shared" si="3"/>
        <v>-1.0918519351302736</v>
      </c>
      <c r="B12" s="47" t="s">
        <v>60</v>
      </c>
      <c r="C12" s="59">
        <v>1165.4100000000001</v>
      </c>
      <c r="D12" s="59">
        <f>$C$12</f>
        <v>1165.4100000000001</v>
      </c>
      <c r="E12" s="59">
        <f t="shared" ref="E12:N12" si="5">$C$12</f>
        <v>1165.4100000000001</v>
      </c>
      <c r="F12" s="59">
        <f t="shared" si="5"/>
        <v>1165.4100000000001</v>
      </c>
      <c r="G12" s="59">
        <f t="shared" si="5"/>
        <v>1165.4100000000001</v>
      </c>
      <c r="H12" s="59">
        <f t="shared" si="5"/>
        <v>1165.4100000000001</v>
      </c>
      <c r="I12" s="59">
        <f t="shared" si="5"/>
        <v>1165.4100000000001</v>
      </c>
      <c r="J12" s="59">
        <f t="shared" si="5"/>
        <v>1165.4100000000001</v>
      </c>
      <c r="K12" s="59">
        <f t="shared" si="5"/>
        <v>1165.4100000000001</v>
      </c>
      <c r="L12" s="59">
        <f t="shared" si="5"/>
        <v>1165.4100000000001</v>
      </c>
      <c r="M12" s="59">
        <f t="shared" si="5"/>
        <v>1165.4100000000001</v>
      </c>
      <c r="N12" s="59">
        <f t="shared" si="5"/>
        <v>1165.4100000000001</v>
      </c>
      <c r="O12" s="59">
        <f t="shared" ref="O12:O19" si="6">SUM(C12:N12)</f>
        <v>13984.92</v>
      </c>
    </row>
    <row r="13" spans="1:15" x14ac:dyDescent="0.3">
      <c r="A13" s="27"/>
      <c r="B13" s="47" t="s">
        <v>63</v>
      </c>
      <c r="C13" s="59">
        <v>388.47</v>
      </c>
      <c r="D13" s="59">
        <f>C13</f>
        <v>388.47</v>
      </c>
      <c r="E13" s="59">
        <f t="shared" ref="E13:N13" si="7">D13</f>
        <v>388.47</v>
      </c>
      <c r="F13" s="59">
        <f t="shared" si="7"/>
        <v>388.47</v>
      </c>
      <c r="G13" s="59">
        <f t="shared" si="7"/>
        <v>388.47</v>
      </c>
      <c r="H13" s="59">
        <f t="shared" si="7"/>
        <v>388.47</v>
      </c>
      <c r="I13" s="59">
        <f t="shared" si="7"/>
        <v>388.47</v>
      </c>
      <c r="J13" s="59">
        <f t="shared" si="7"/>
        <v>388.47</v>
      </c>
      <c r="K13" s="59">
        <f t="shared" si="7"/>
        <v>388.47</v>
      </c>
      <c r="L13" s="59">
        <f t="shared" si="7"/>
        <v>388.47</v>
      </c>
      <c r="M13" s="59">
        <f t="shared" si="7"/>
        <v>388.47</v>
      </c>
      <c r="N13" s="59">
        <f t="shared" si="7"/>
        <v>388.47</v>
      </c>
      <c r="O13" s="59">
        <f t="shared" si="6"/>
        <v>4661.6400000000012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7.4715899999999982</v>
      </c>
      <c r="D14" s="60">
        <f>$C$14</f>
        <v>7.4715899999999982</v>
      </c>
      <c r="E14" s="60">
        <f t="shared" ref="E14:N14" si="8">$C$14</f>
        <v>7.4715899999999982</v>
      </c>
      <c r="F14" s="60">
        <f t="shared" si="8"/>
        <v>7.4715899999999982</v>
      </c>
      <c r="G14" s="60">
        <f t="shared" si="8"/>
        <v>7.4715899999999982</v>
      </c>
      <c r="H14" s="60">
        <f t="shared" si="8"/>
        <v>7.4715899999999982</v>
      </c>
      <c r="I14" s="60">
        <f t="shared" si="8"/>
        <v>7.4715899999999982</v>
      </c>
      <c r="J14" s="60">
        <f t="shared" si="8"/>
        <v>7.4715899999999982</v>
      </c>
      <c r="K14" s="60">
        <f t="shared" si="8"/>
        <v>7.4715899999999982</v>
      </c>
      <c r="L14" s="60">
        <f t="shared" si="8"/>
        <v>7.4715899999999982</v>
      </c>
      <c r="M14" s="60">
        <f t="shared" si="8"/>
        <v>7.4715899999999982</v>
      </c>
      <c r="N14" s="60">
        <f t="shared" si="8"/>
        <v>7.4715899999999982</v>
      </c>
      <c r="O14" s="59">
        <f t="shared" si="6"/>
        <v>89.65907999999996</v>
      </c>
    </row>
    <row r="15" spans="1:15" x14ac:dyDescent="0.3">
      <c r="A15" s="27"/>
      <c r="B15" s="47" t="s">
        <v>62</v>
      </c>
      <c r="C15" s="60">
        <v>25</v>
      </c>
      <c r="D15" s="60">
        <f>$C$15</f>
        <v>25</v>
      </c>
      <c r="E15" s="60">
        <f t="shared" ref="E15:N15" si="9">$C$15</f>
        <v>25</v>
      </c>
      <c r="F15" s="60">
        <f t="shared" si="9"/>
        <v>25</v>
      </c>
      <c r="G15" s="60">
        <f t="shared" si="9"/>
        <v>25</v>
      </c>
      <c r="H15" s="60">
        <f t="shared" si="9"/>
        <v>25</v>
      </c>
      <c r="I15" s="60">
        <f t="shared" si="9"/>
        <v>25</v>
      </c>
      <c r="J15" s="60">
        <f t="shared" si="9"/>
        <v>25</v>
      </c>
      <c r="K15" s="60">
        <f t="shared" si="9"/>
        <v>25</v>
      </c>
      <c r="L15" s="60">
        <f t="shared" si="9"/>
        <v>25</v>
      </c>
      <c r="M15" s="60">
        <f t="shared" si="9"/>
        <v>25</v>
      </c>
      <c r="N15" s="60">
        <f t="shared" si="9"/>
        <v>25</v>
      </c>
      <c r="O15" s="59">
        <f t="shared" si="6"/>
        <v>300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3.2021099999999998</v>
      </c>
      <c r="D16" s="60">
        <f>$C$16</f>
        <v>3.2021099999999998</v>
      </c>
      <c r="E16" s="60">
        <f t="shared" ref="E16:N16" si="10">$C$16</f>
        <v>3.2021099999999998</v>
      </c>
      <c r="F16" s="60">
        <f t="shared" si="10"/>
        <v>3.2021099999999998</v>
      </c>
      <c r="G16" s="60">
        <f t="shared" si="10"/>
        <v>3.2021099999999998</v>
      </c>
      <c r="H16" s="60">
        <f t="shared" si="10"/>
        <v>3.2021099999999998</v>
      </c>
      <c r="I16" s="60">
        <f t="shared" si="10"/>
        <v>3.2021099999999998</v>
      </c>
      <c r="J16" s="60">
        <f t="shared" si="10"/>
        <v>3.2021099999999998</v>
      </c>
      <c r="K16" s="60">
        <f t="shared" si="10"/>
        <v>3.2021099999999998</v>
      </c>
      <c r="L16" s="60">
        <f t="shared" si="10"/>
        <v>3.2021099999999998</v>
      </c>
      <c r="M16" s="60">
        <f t="shared" si="10"/>
        <v>3.2021099999999998</v>
      </c>
      <c r="N16" s="60">
        <f t="shared" si="10"/>
        <v>3.2021099999999998</v>
      </c>
      <c r="O16" s="59">
        <f t="shared" si="6"/>
        <v>38.425319999999999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5.3368499999999992</v>
      </c>
      <c r="D17" s="61">
        <f>$C$17</f>
        <v>5.3368499999999992</v>
      </c>
      <c r="E17" s="61">
        <f t="shared" ref="E17:N17" si="11">$C$17</f>
        <v>5.3368499999999992</v>
      </c>
      <c r="F17" s="61">
        <f t="shared" si="11"/>
        <v>5.3368499999999992</v>
      </c>
      <c r="G17" s="61">
        <f t="shared" si="11"/>
        <v>5.3368499999999992</v>
      </c>
      <c r="H17" s="61">
        <f t="shared" si="11"/>
        <v>5.3368499999999992</v>
      </c>
      <c r="I17" s="61">
        <f t="shared" si="11"/>
        <v>5.3368499999999992</v>
      </c>
      <c r="J17" s="61">
        <f t="shared" si="11"/>
        <v>5.3368499999999992</v>
      </c>
      <c r="K17" s="61">
        <f t="shared" si="11"/>
        <v>5.3368499999999992</v>
      </c>
      <c r="L17" s="61">
        <f t="shared" si="11"/>
        <v>5.3368499999999992</v>
      </c>
      <c r="M17" s="61">
        <f t="shared" si="11"/>
        <v>5.3368499999999992</v>
      </c>
      <c r="N17" s="61">
        <f t="shared" si="11"/>
        <v>5.3368499999999992</v>
      </c>
      <c r="O17" s="59">
        <f t="shared" si="6"/>
        <v>64.042199999999994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10.673699999999998</v>
      </c>
      <c r="D18" s="59">
        <f>$C$18</f>
        <v>10.673699999999998</v>
      </c>
      <c r="E18" s="59">
        <f t="shared" ref="E18:N18" si="12">$C$18</f>
        <v>10.673699999999998</v>
      </c>
      <c r="F18" s="59">
        <f t="shared" si="12"/>
        <v>10.673699999999998</v>
      </c>
      <c r="G18" s="59">
        <f t="shared" si="12"/>
        <v>10.673699999999998</v>
      </c>
      <c r="H18" s="59">
        <f t="shared" si="12"/>
        <v>10.673699999999998</v>
      </c>
      <c r="I18" s="59">
        <f t="shared" si="12"/>
        <v>10.673699999999998</v>
      </c>
      <c r="J18" s="59">
        <f t="shared" si="12"/>
        <v>10.673699999999998</v>
      </c>
      <c r="K18" s="59">
        <f t="shared" si="12"/>
        <v>10.673699999999998</v>
      </c>
      <c r="L18" s="59">
        <f t="shared" si="12"/>
        <v>10.673699999999998</v>
      </c>
      <c r="M18" s="59">
        <f t="shared" si="12"/>
        <v>10.673699999999998</v>
      </c>
      <c r="N18" s="59">
        <f t="shared" si="12"/>
        <v>10.673699999999998</v>
      </c>
      <c r="O18" s="59">
        <f t="shared" si="6"/>
        <v>128.08439999999999</v>
      </c>
    </row>
    <row r="19" spans="1:15" x14ac:dyDescent="0.3">
      <c r="A19" s="27">
        <f t="shared" si="3"/>
        <v>-5.9876144167439596E-2</v>
      </c>
      <c r="B19" s="47" t="s">
        <v>59</v>
      </c>
      <c r="C19" s="61">
        <v>63.91</v>
      </c>
      <c r="D19" s="59">
        <f>C19</f>
        <v>63.91</v>
      </c>
      <c r="E19" s="59">
        <f t="shared" ref="E19:N19" si="13">D19</f>
        <v>63.91</v>
      </c>
      <c r="F19" s="59">
        <f t="shared" si="13"/>
        <v>63.91</v>
      </c>
      <c r="G19" s="59">
        <f t="shared" si="13"/>
        <v>63.91</v>
      </c>
      <c r="H19" s="59">
        <f t="shared" si="13"/>
        <v>63.91</v>
      </c>
      <c r="I19" s="59">
        <f t="shared" si="13"/>
        <v>63.91</v>
      </c>
      <c r="J19" s="59">
        <f t="shared" si="13"/>
        <v>63.91</v>
      </c>
      <c r="K19" s="59">
        <f t="shared" si="13"/>
        <v>63.91</v>
      </c>
      <c r="L19" s="59">
        <f t="shared" si="13"/>
        <v>63.91</v>
      </c>
      <c r="M19" s="59">
        <f t="shared" si="13"/>
        <v>63.91</v>
      </c>
      <c r="N19" s="59">
        <f t="shared" si="13"/>
        <v>63.91</v>
      </c>
      <c r="O19" s="59">
        <f t="shared" si="6"/>
        <v>766.91999999999973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2309.8962499999998</v>
      </c>
      <c r="D21" s="71">
        <f t="shared" ref="D21:F21" si="14">SUM(D11:D20)</f>
        <v>2309.8962499999998</v>
      </c>
      <c r="E21" s="71">
        <f t="shared" si="14"/>
        <v>2309.8962499999998</v>
      </c>
      <c r="F21" s="71">
        <f t="shared" si="14"/>
        <v>2309.8962499999998</v>
      </c>
      <c r="G21" s="72">
        <f>SUM(G11:G20)</f>
        <v>2309.8962499999998</v>
      </c>
      <c r="H21" s="72">
        <f t="shared" ref="H21:N21" si="15">SUM(H11:H20)</f>
        <v>2309.8962499999998</v>
      </c>
      <c r="I21" s="72">
        <f t="shared" si="15"/>
        <v>2309.8962499999998</v>
      </c>
      <c r="J21" s="72">
        <f t="shared" si="15"/>
        <v>2309.8962499999998</v>
      </c>
      <c r="K21" s="72">
        <f t="shared" si="15"/>
        <v>2309.8962499999998</v>
      </c>
      <c r="L21" s="72">
        <f t="shared" si="15"/>
        <v>2309.8962499999998</v>
      </c>
      <c r="M21" s="72">
        <f t="shared" si="15"/>
        <v>2309.8962499999998</v>
      </c>
      <c r="N21" s="72">
        <f t="shared" si="15"/>
        <v>2309.8962499999998</v>
      </c>
      <c r="O21" s="72">
        <f>SUM(O11:O20)</f>
        <v>27718.754999999994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-1242.5262499999999</v>
      </c>
      <c r="D23" s="71">
        <f t="shared" si="16"/>
        <v>-1242.5262499999999</v>
      </c>
      <c r="E23" s="71">
        <f t="shared" si="16"/>
        <v>-1242.5262499999999</v>
      </c>
      <c r="F23" s="71">
        <f t="shared" si="16"/>
        <v>-1242.5262499999999</v>
      </c>
      <c r="G23" s="75">
        <f t="shared" si="16"/>
        <v>-1242.5262499999999</v>
      </c>
      <c r="H23" s="75">
        <f t="shared" si="16"/>
        <v>-1242.5262499999999</v>
      </c>
      <c r="I23" s="75">
        <f t="shared" si="16"/>
        <v>-1242.5262499999999</v>
      </c>
      <c r="J23" s="75">
        <f t="shared" si="16"/>
        <v>-1242.5262499999999</v>
      </c>
      <c r="K23" s="75">
        <f t="shared" si="16"/>
        <v>-1242.5262499999999</v>
      </c>
      <c r="L23" s="75">
        <f t="shared" si="16"/>
        <v>-1242.5262499999999</v>
      </c>
      <c r="M23" s="75">
        <f t="shared" si="16"/>
        <v>-1242.5262499999999</v>
      </c>
      <c r="N23" s="75">
        <f t="shared" si="16"/>
        <v>-1242.5262499999999</v>
      </c>
      <c r="O23" s="75">
        <f t="shared" si="16"/>
        <v>-14910.314999999995</v>
      </c>
    </row>
    <row r="24" spans="1:15" x14ac:dyDescent="0.3">
      <c r="A24" s="23"/>
      <c r="B24" s="78" t="s">
        <v>64</v>
      </c>
      <c r="C24" s="79">
        <f>C23/C9</f>
        <v>-1.1641007804229087</v>
      </c>
      <c r="D24" s="79">
        <f t="shared" ref="D24:O24" si="17">D23/D9</f>
        <v>-1.1641007804229087</v>
      </c>
      <c r="E24" s="79">
        <f t="shared" si="17"/>
        <v>-1.1641007804229087</v>
      </c>
      <c r="F24" s="79">
        <f t="shared" si="17"/>
        <v>-1.1641007804229087</v>
      </c>
      <c r="G24" s="79">
        <f t="shared" si="17"/>
        <v>-1.1641007804229087</v>
      </c>
      <c r="H24" s="79">
        <f t="shared" si="17"/>
        <v>-1.1641007804229087</v>
      </c>
      <c r="I24" s="79">
        <f t="shared" si="17"/>
        <v>-1.1641007804229087</v>
      </c>
      <c r="J24" s="79">
        <f t="shared" si="17"/>
        <v>-1.1641007804229087</v>
      </c>
      <c r="K24" s="79">
        <f t="shared" si="17"/>
        <v>-1.1641007804229087</v>
      </c>
      <c r="L24" s="79">
        <f t="shared" si="17"/>
        <v>-1.1641007804229087</v>
      </c>
      <c r="M24" s="79">
        <f t="shared" si="17"/>
        <v>-1.1641007804229087</v>
      </c>
      <c r="N24" s="79">
        <f t="shared" si="17"/>
        <v>-1.1641007804229087</v>
      </c>
      <c r="O24" s="79">
        <f t="shared" si="17"/>
        <v>-1.1641007804229084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-1.1641007804229087</v>
      </c>
      <c r="B27" s="69" t="s">
        <v>19</v>
      </c>
      <c r="C27" s="71">
        <f t="shared" ref="C27:O27" si="19">C26+C23</f>
        <v>-1242.5262499999999</v>
      </c>
      <c r="D27" s="71">
        <f t="shared" si="19"/>
        <v>-1242.5262499999999</v>
      </c>
      <c r="E27" s="71">
        <f t="shared" si="19"/>
        <v>-1242.5262499999999</v>
      </c>
      <c r="F27" s="71">
        <f t="shared" si="19"/>
        <v>-1242.5262499999999</v>
      </c>
      <c r="G27" s="75">
        <f t="shared" si="19"/>
        <v>-1242.5262499999999</v>
      </c>
      <c r="H27" s="75">
        <f t="shared" si="19"/>
        <v>-1242.5262499999999</v>
      </c>
      <c r="I27" s="75">
        <f t="shared" si="19"/>
        <v>-1242.5262499999999</v>
      </c>
      <c r="J27" s="75">
        <f t="shared" si="19"/>
        <v>-1242.5262499999999</v>
      </c>
      <c r="K27" s="75">
        <f t="shared" si="19"/>
        <v>-1242.5262499999999</v>
      </c>
      <c r="L27" s="75">
        <f t="shared" si="19"/>
        <v>-1242.5262499999999</v>
      </c>
      <c r="M27" s="75">
        <f t="shared" si="19"/>
        <v>-1242.5262499999999</v>
      </c>
      <c r="N27" s="75">
        <f t="shared" si="19"/>
        <v>-1242.5262499999999</v>
      </c>
      <c r="O27" s="75">
        <f t="shared" si="19"/>
        <v>-14910.314999999995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-1.1641007804229087</v>
      </c>
      <c r="B31" s="69" t="s">
        <v>23</v>
      </c>
      <c r="C31" s="71">
        <f t="shared" ref="C31:O31" si="20">C27+C29+C30</f>
        <v>-1242.5262499999999</v>
      </c>
      <c r="D31" s="71">
        <f t="shared" si="20"/>
        <v>-1242.5262499999999</v>
      </c>
      <c r="E31" s="71">
        <f t="shared" si="20"/>
        <v>-1242.5262499999999</v>
      </c>
      <c r="F31" s="71">
        <f t="shared" si="20"/>
        <v>-1242.5262499999999</v>
      </c>
      <c r="G31" s="75">
        <f t="shared" si="20"/>
        <v>-1242.5262499999999</v>
      </c>
      <c r="H31" s="75">
        <f t="shared" si="20"/>
        <v>-1242.5262499999999</v>
      </c>
      <c r="I31" s="75">
        <f t="shared" si="20"/>
        <v>-1242.5262499999999</v>
      </c>
      <c r="J31" s="75">
        <f t="shared" si="20"/>
        <v>-1242.5262499999999</v>
      </c>
      <c r="K31" s="75">
        <f t="shared" si="20"/>
        <v>-1242.5262499999999</v>
      </c>
      <c r="L31" s="75">
        <f t="shared" si="20"/>
        <v>-1242.5262499999999</v>
      </c>
      <c r="M31" s="75">
        <f t="shared" si="20"/>
        <v>-1242.5262499999999</v>
      </c>
      <c r="N31" s="75">
        <f t="shared" si="20"/>
        <v>-1242.5262499999999</v>
      </c>
      <c r="O31" s="75">
        <f t="shared" si="20"/>
        <v>-14910.314999999995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346.66482374999998</v>
      </c>
      <c r="D33" s="16">
        <f t="shared" si="21"/>
        <v>346.66482374999998</v>
      </c>
      <c r="E33" s="16">
        <f t="shared" si="21"/>
        <v>346.66482374999998</v>
      </c>
      <c r="F33" s="16">
        <f t="shared" si="21"/>
        <v>346.66482374999998</v>
      </c>
      <c r="G33" s="17">
        <f>SUM(C33:F33)</f>
        <v>1386.6592949999999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-3.3572666507396685</v>
      </c>
      <c r="B35" s="18" t="s">
        <v>17</v>
      </c>
      <c r="C35" s="19">
        <f>C31+C33</f>
        <v>-895.86142624999991</v>
      </c>
      <c r="D35" s="19">
        <f>D31+D33</f>
        <v>-895.86142624999991</v>
      </c>
      <c r="E35" s="19">
        <f>E31+E33</f>
        <v>-895.86142624999991</v>
      </c>
      <c r="F35" s="19">
        <f>F31+F33</f>
        <v>-895.86142624999991</v>
      </c>
      <c r="G35" s="20">
        <f>SUM(C35:F35)</f>
        <v>-3583.4457049999996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1067.3699999999999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1067.3699999999999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1067.3699999999999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21.347399999999997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106.73699999999999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-63.91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-63.91</v>
      </c>
      <c r="F72" s="44">
        <f>E72*1.22</f>
        <v>-77.970199999999991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3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4A43B-84CF-4F05-B00B-0BB27AE403E1}">
  <sheetPr>
    <pageSetUpPr fitToPage="1"/>
  </sheetPr>
  <dimension ref="A1:Q72"/>
  <sheetViews>
    <sheetView topLeftCell="B1" zoomScale="110" zoomScaleNormal="110" workbookViewId="0">
      <selection activeCell="B1" sqref="B1:O1048576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" width="9.140625" style="25"/>
    <col min="17" max="17" width="11.28515625" style="25" bestFit="1" customWidth="1"/>
    <col min="18" max="16384" width="9.140625" style="25"/>
  </cols>
  <sheetData>
    <row r="1" spans="1:17" x14ac:dyDescent="0.3">
      <c r="F1" s="102"/>
      <c r="G1" s="102"/>
    </row>
    <row r="2" spans="1:17" ht="30" x14ac:dyDescent="0.4">
      <c r="B2" s="48" t="s">
        <v>77</v>
      </c>
      <c r="C2" s="48"/>
      <c r="D2" s="48"/>
      <c r="E2" s="48"/>
      <c r="F2" s="48"/>
      <c r="G2" s="48"/>
    </row>
    <row r="3" spans="1:17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7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7" x14ac:dyDescent="0.3">
      <c r="A5" s="23"/>
      <c r="B5" s="1"/>
      <c r="C5" s="7"/>
      <c r="D5" s="7"/>
      <c r="E5" s="7"/>
      <c r="F5" s="7"/>
      <c r="G5" s="7"/>
      <c r="H5" s="24"/>
    </row>
    <row r="6" spans="1:17" x14ac:dyDescent="0.3">
      <c r="A6" s="23"/>
      <c r="B6" s="10" t="s">
        <v>44</v>
      </c>
      <c r="C6" s="11">
        <f>Livorno!C6+'Gorgona sez. dist.'!C6+Lucca!C6+Massa!C6+'Massa Marittima'!C6+Grosseto!C6</f>
        <v>42924.49</v>
      </c>
      <c r="D6" s="11">
        <f>$C$6</f>
        <v>42924.49</v>
      </c>
      <c r="E6" s="11">
        <f t="shared" ref="E6:N6" si="0">$C$6</f>
        <v>42924.49</v>
      </c>
      <c r="F6" s="11">
        <f t="shared" si="0"/>
        <v>42924.49</v>
      </c>
      <c r="G6" s="11">
        <f t="shared" si="0"/>
        <v>42924.49</v>
      </c>
      <c r="H6" s="11">
        <f t="shared" si="0"/>
        <v>42924.49</v>
      </c>
      <c r="I6" s="11">
        <f t="shared" si="0"/>
        <v>42924.49</v>
      </c>
      <c r="J6" s="11">
        <f t="shared" si="0"/>
        <v>42924.49</v>
      </c>
      <c r="K6" s="11">
        <f t="shared" si="0"/>
        <v>42924.49</v>
      </c>
      <c r="L6" s="11">
        <f t="shared" si="0"/>
        <v>42924.49</v>
      </c>
      <c r="M6" s="11">
        <f t="shared" si="0"/>
        <v>42924.49</v>
      </c>
      <c r="N6" s="11">
        <f t="shared" si="0"/>
        <v>42924.49</v>
      </c>
      <c r="O6" s="11">
        <f>SUM(C6:N6)</f>
        <v>515093.87999999995</v>
      </c>
    </row>
    <row r="7" spans="1:17" x14ac:dyDescent="0.3">
      <c r="A7" s="23"/>
      <c r="B7" s="54" t="s">
        <v>45</v>
      </c>
      <c r="C7" s="56">
        <f>Livorno!C7+'Gorgona sez. dist.'!C7+Lucca!C7+Massa!C7+'Massa Marittima'!C7+Grosseto!C7</f>
        <v>23113.200000000001</v>
      </c>
      <c r="D7" s="56">
        <f>$C$7</f>
        <v>23113.200000000001</v>
      </c>
      <c r="E7" s="56">
        <f t="shared" ref="E7:N7" si="1">$C$7</f>
        <v>23113.200000000001</v>
      </c>
      <c r="F7" s="56">
        <f t="shared" si="1"/>
        <v>23113.200000000001</v>
      </c>
      <c r="G7" s="56">
        <f t="shared" si="1"/>
        <v>23113.200000000001</v>
      </c>
      <c r="H7" s="56">
        <f t="shared" si="1"/>
        <v>23113.200000000001</v>
      </c>
      <c r="I7" s="56">
        <f t="shared" si="1"/>
        <v>23113.200000000001</v>
      </c>
      <c r="J7" s="56">
        <f t="shared" si="1"/>
        <v>23113.200000000001</v>
      </c>
      <c r="K7" s="56">
        <f t="shared" si="1"/>
        <v>23113.200000000001</v>
      </c>
      <c r="L7" s="56">
        <f t="shared" si="1"/>
        <v>23113.200000000001</v>
      </c>
      <c r="M7" s="56">
        <f t="shared" si="1"/>
        <v>23113.200000000001</v>
      </c>
      <c r="N7" s="56">
        <f t="shared" si="1"/>
        <v>23113.200000000001</v>
      </c>
      <c r="O7" s="28">
        <f>SUM(C7:N7)</f>
        <v>277358.40000000008</v>
      </c>
    </row>
    <row r="8" spans="1:17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7" ht="17.25" thickBot="1" x14ac:dyDescent="0.35">
      <c r="A9" s="26"/>
      <c r="B9" s="69" t="s">
        <v>16</v>
      </c>
      <c r="C9" s="73">
        <f>SUM(C6:C7)</f>
        <v>66037.69</v>
      </c>
      <c r="D9" s="73">
        <f t="shared" ref="D9:N9" si="2">SUM(D6:D7)</f>
        <v>66037.69</v>
      </c>
      <c r="E9" s="73">
        <f t="shared" si="2"/>
        <v>66037.69</v>
      </c>
      <c r="F9" s="73">
        <f t="shared" si="2"/>
        <v>66037.69</v>
      </c>
      <c r="G9" s="73">
        <f t="shared" si="2"/>
        <v>66037.69</v>
      </c>
      <c r="H9" s="73">
        <f t="shared" si="2"/>
        <v>66037.69</v>
      </c>
      <c r="I9" s="73">
        <f t="shared" si="2"/>
        <v>66037.69</v>
      </c>
      <c r="J9" s="73">
        <f t="shared" si="2"/>
        <v>66037.69</v>
      </c>
      <c r="K9" s="73">
        <f t="shared" si="2"/>
        <v>66037.69</v>
      </c>
      <c r="L9" s="73">
        <f t="shared" si="2"/>
        <v>66037.69</v>
      </c>
      <c r="M9" s="73">
        <f t="shared" si="2"/>
        <v>66037.69</v>
      </c>
      <c r="N9" s="73">
        <f t="shared" si="2"/>
        <v>66037.69</v>
      </c>
      <c r="O9" s="74">
        <f>SUM(O6:O7)</f>
        <v>792452.28</v>
      </c>
    </row>
    <row r="10" spans="1:17" x14ac:dyDescent="0.3">
      <c r="A10" s="23"/>
    </row>
    <row r="11" spans="1:17" x14ac:dyDescent="0.3">
      <c r="A11" s="27">
        <f t="shared" ref="A11:A19" si="3">-G11/$G$9</f>
        <v>-0.65792442921610361</v>
      </c>
      <c r="B11" s="46" t="s">
        <v>32</v>
      </c>
      <c r="C11" s="58">
        <f>Livorno!C11+'Gorgona sez. dist.'!C11+Lucca!C11+Massa!C11+'Massa Marittima'!C11+Grosseto!C11</f>
        <v>43447.809499999996</v>
      </c>
      <c r="D11" s="58">
        <f>$C$11</f>
        <v>43447.809499999996</v>
      </c>
      <c r="E11" s="58">
        <f t="shared" ref="E11:N11" si="4">$C$11</f>
        <v>43447.809499999996</v>
      </c>
      <c r="F11" s="58">
        <f t="shared" si="4"/>
        <v>43447.809499999996</v>
      </c>
      <c r="G11" s="58">
        <f t="shared" si="4"/>
        <v>43447.809499999996</v>
      </c>
      <c r="H11" s="58">
        <f t="shared" si="4"/>
        <v>43447.809499999996</v>
      </c>
      <c r="I11" s="58">
        <f t="shared" si="4"/>
        <v>43447.809499999996</v>
      </c>
      <c r="J11" s="58">
        <f t="shared" si="4"/>
        <v>43447.809499999996</v>
      </c>
      <c r="K11" s="58">
        <f t="shared" si="4"/>
        <v>43447.809499999996</v>
      </c>
      <c r="L11" s="58">
        <f t="shared" si="4"/>
        <v>43447.809499999996</v>
      </c>
      <c r="M11" s="58">
        <f t="shared" si="4"/>
        <v>43447.809499999996</v>
      </c>
      <c r="N11" s="58">
        <f t="shared" si="4"/>
        <v>43447.809499999996</v>
      </c>
      <c r="O11" s="58">
        <f>SUM(C11:N11)</f>
        <v>521373.71399999986</v>
      </c>
    </row>
    <row r="12" spans="1:17" x14ac:dyDescent="0.3">
      <c r="A12" s="27">
        <f t="shared" si="3"/>
        <v>-0.1916025530269154</v>
      </c>
      <c r="B12" s="47" t="s">
        <v>60</v>
      </c>
      <c r="C12" s="59">
        <f>Livorno!C12+'Gorgona sez. dist.'!C12+Lucca!C12+Massa!C12+'Massa Marittima'!C12+Grosseto!C12</f>
        <v>12652.990000000002</v>
      </c>
      <c r="D12" s="59">
        <f>$C$12</f>
        <v>12652.990000000002</v>
      </c>
      <c r="E12" s="59">
        <f t="shared" ref="E12:N12" si="5">$C$12</f>
        <v>12652.990000000002</v>
      </c>
      <c r="F12" s="59">
        <f t="shared" si="5"/>
        <v>12652.990000000002</v>
      </c>
      <c r="G12" s="59">
        <f t="shared" si="5"/>
        <v>12652.990000000002</v>
      </c>
      <c r="H12" s="59">
        <f t="shared" si="5"/>
        <v>12652.990000000002</v>
      </c>
      <c r="I12" s="59">
        <f t="shared" si="5"/>
        <v>12652.990000000002</v>
      </c>
      <c r="J12" s="59">
        <f t="shared" si="5"/>
        <v>12652.990000000002</v>
      </c>
      <c r="K12" s="59">
        <f t="shared" si="5"/>
        <v>12652.990000000002</v>
      </c>
      <c r="L12" s="59">
        <f t="shared" si="5"/>
        <v>12652.990000000002</v>
      </c>
      <c r="M12" s="59">
        <f t="shared" si="5"/>
        <v>12652.990000000002</v>
      </c>
      <c r="N12" s="59">
        <f t="shared" si="5"/>
        <v>12652.990000000002</v>
      </c>
      <c r="O12" s="59">
        <f t="shared" ref="O12:O19" si="6">SUM(C12:N12)</f>
        <v>151835.88000000003</v>
      </c>
      <c r="Q12" s="28"/>
    </row>
    <row r="13" spans="1:17" x14ac:dyDescent="0.3">
      <c r="A13" s="27"/>
      <c r="B13" s="47" t="s">
        <v>63</v>
      </c>
      <c r="C13" s="59">
        <f>Livorno!C13+'Gorgona sez. dist.'!C13+Lucca!C13+Massa!C13+'Massa Marittima'!C13+Grosseto!C13</f>
        <v>4217.67</v>
      </c>
      <c r="D13" s="59">
        <f>C13</f>
        <v>4217.67</v>
      </c>
      <c r="E13" s="59">
        <f t="shared" ref="E13:N13" si="7">D13</f>
        <v>4217.67</v>
      </c>
      <c r="F13" s="59">
        <f t="shared" si="7"/>
        <v>4217.67</v>
      </c>
      <c r="G13" s="59">
        <f t="shared" si="7"/>
        <v>4217.67</v>
      </c>
      <c r="H13" s="59">
        <f t="shared" si="7"/>
        <v>4217.67</v>
      </c>
      <c r="I13" s="59">
        <f t="shared" si="7"/>
        <v>4217.67</v>
      </c>
      <c r="J13" s="59">
        <f t="shared" si="7"/>
        <v>4217.67</v>
      </c>
      <c r="K13" s="59">
        <f t="shared" si="7"/>
        <v>4217.67</v>
      </c>
      <c r="L13" s="59">
        <f t="shared" si="7"/>
        <v>4217.67</v>
      </c>
      <c r="M13" s="59">
        <f t="shared" si="7"/>
        <v>4217.67</v>
      </c>
      <c r="N13" s="59">
        <f t="shared" si="7"/>
        <v>4217.67</v>
      </c>
      <c r="O13" s="59">
        <f t="shared" si="6"/>
        <v>50612.039999999986</v>
      </c>
    </row>
    <row r="14" spans="1:17" x14ac:dyDescent="0.3">
      <c r="A14" s="27">
        <f t="shared" si="3"/>
        <v>-6.9999999999999984E-3</v>
      </c>
      <c r="B14" s="47" t="s">
        <v>61</v>
      </c>
      <c r="C14" s="59">
        <f>Livorno!C14+'Gorgona sez. dist.'!C14+Lucca!C14+Massa!C14+'Massa Marittima'!C14+Grosseto!C14</f>
        <v>462.26382999999993</v>
      </c>
      <c r="D14" s="60">
        <f>$C$14</f>
        <v>462.26382999999993</v>
      </c>
      <c r="E14" s="60">
        <f t="shared" ref="E14:N14" si="8">$C$14</f>
        <v>462.26382999999993</v>
      </c>
      <c r="F14" s="60">
        <f t="shared" si="8"/>
        <v>462.26382999999993</v>
      </c>
      <c r="G14" s="60">
        <f t="shared" si="8"/>
        <v>462.26382999999993</v>
      </c>
      <c r="H14" s="60">
        <f t="shared" si="8"/>
        <v>462.26382999999993</v>
      </c>
      <c r="I14" s="60">
        <f t="shared" si="8"/>
        <v>462.26382999999993</v>
      </c>
      <c r="J14" s="60">
        <f t="shared" si="8"/>
        <v>462.26382999999993</v>
      </c>
      <c r="K14" s="60">
        <f t="shared" si="8"/>
        <v>462.26382999999993</v>
      </c>
      <c r="L14" s="60">
        <f t="shared" si="8"/>
        <v>462.26382999999993</v>
      </c>
      <c r="M14" s="60">
        <f t="shared" si="8"/>
        <v>462.26382999999993</v>
      </c>
      <c r="N14" s="60">
        <f t="shared" si="8"/>
        <v>462.26382999999993</v>
      </c>
      <c r="O14" s="59">
        <f t="shared" si="6"/>
        <v>5547.1659599999994</v>
      </c>
      <c r="Q14" s="28"/>
    </row>
    <row r="15" spans="1:17" x14ac:dyDescent="0.3">
      <c r="A15" s="27"/>
      <c r="B15" s="47" t="s">
        <v>62</v>
      </c>
      <c r="C15" s="59">
        <f>Livorno!C15+'Gorgona sez. dist.'!C15+Lucca!C15+Massa!C15+'Massa Marittima'!C15+Grosseto!C15</f>
        <v>241.28999999999996</v>
      </c>
      <c r="D15" s="60">
        <f>$C$15</f>
        <v>241.28999999999996</v>
      </c>
      <c r="E15" s="60">
        <f t="shared" ref="E15:N15" si="9">$C$15</f>
        <v>241.28999999999996</v>
      </c>
      <c r="F15" s="60">
        <f t="shared" si="9"/>
        <v>241.28999999999996</v>
      </c>
      <c r="G15" s="60">
        <f t="shared" si="9"/>
        <v>241.28999999999996</v>
      </c>
      <c r="H15" s="60">
        <f t="shared" si="9"/>
        <v>241.28999999999996</v>
      </c>
      <c r="I15" s="60">
        <f t="shared" si="9"/>
        <v>241.28999999999996</v>
      </c>
      <c r="J15" s="60">
        <f t="shared" si="9"/>
        <v>241.28999999999996</v>
      </c>
      <c r="K15" s="60">
        <f t="shared" si="9"/>
        <v>241.28999999999996</v>
      </c>
      <c r="L15" s="60">
        <f t="shared" si="9"/>
        <v>241.28999999999996</v>
      </c>
      <c r="M15" s="60">
        <f t="shared" si="9"/>
        <v>241.28999999999996</v>
      </c>
      <c r="N15" s="60">
        <f t="shared" si="9"/>
        <v>241.28999999999996</v>
      </c>
      <c r="O15" s="59">
        <f t="shared" si="6"/>
        <v>2895.4799999999996</v>
      </c>
    </row>
    <row r="16" spans="1:17" x14ac:dyDescent="0.3">
      <c r="A16" s="27">
        <f t="shared" si="3"/>
        <v>-3.0000000000000001E-3</v>
      </c>
      <c r="B16" s="47" t="s">
        <v>40</v>
      </c>
      <c r="C16" s="59">
        <f>Livorno!C16+'Gorgona sez. dist.'!C16+Lucca!C16+Massa!C16+'Massa Marittima'!C16+Grosseto!C16</f>
        <v>198.11307000000002</v>
      </c>
      <c r="D16" s="60">
        <f>$C$16</f>
        <v>198.11307000000002</v>
      </c>
      <c r="E16" s="60">
        <f t="shared" ref="E16:N16" si="10">$C$16</f>
        <v>198.11307000000002</v>
      </c>
      <c r="F16" s="60">
        <f t="shared" si="10"/>
        <v>198.11307000000002</v>
      </c>
      <c r="G16" s="60">
        <f t="shared" si="10"/>
        <v>198.11307000000002</v>
      </c>
      <c r="H16" s="60">
        <f t="shared" si="10"/>
        <v>198.11307000000002</v>
      </c>
      <c r="I16" s="60">
        <f t="shared" si="10"/>
        <v>198.11307000000002</v>
      </c>
      <c r="J16" s="60">
        <f t="shared" si="10"/>
        <v>198.11307000000002</v>
      </c>
      <c r="K16" s="60">
        <f t="shared" si="10"/>
        <v>198.11307000000002</v>
      </c>
      <c r="L16" s="60">
        <f t="shared" si="10"/>
        <v>198.11307000000002</v>
      </c>
      <c r="M16" s="60">
        <f t="shared" si="10"/>
        <v>198.11307000000002</v>
      </c>
      <c r="N16" s="60">
        <f t="shared" si="10"/>
        <v>198.11307000000002</v>
      </c>
      <c r="O16" s="59">
        <f t="shared" si="6"/>
        <v>2377.3568400000004</v>
      </c>
    </row>
    <row r="17" spans="1:15" x14ac:dyDescent="0.3">
      <c r="A17" s="27">
        <f t="shared" si="3"/>
        <v>-5.0000000000000001E-3</v>
      </c>
      <c r="B17" s="47" t="s">
        <v>39</v>
      </c>
      <c r="C17" s="59">
        <f>Livorno!C17+'Gorgona sez. dist.'!C17+Lucca!C17+Massa!C17+'Massa Marittima'!C17+Grosseto!C17</f>
        <v>330.18845000000005</v>
      </c>
      <c r="D17" s="61">
        <f>$C$17</f>
        <v>330.18845000000005</v>
      </c>
      <c r="E17" s="61">
        <f t="shared" ref="E17:N17" si="11">$C$17</f>
        <v>330.18845000000005</v>
      </c>
      <c r="F17" s="61">
        <f t="shared" si="11"/>
        <v>330.18845000000005</v>
      </c>
      <c r="G17" s="61">
        <f t="shared" si="11"/>
        <v>330.18845000000005</v>
      </c>
      <c r="H17" s="61">
        <f t="shared" si="11"/>
        <v>330.18845000000005</v>
      </c>
      <c r="I17" s="61">
        <f t="shared" si="11"/>
        <v>330.18845000000005</v>
      </c>
      <c r="J17" s="61">
        <f t="shared" si="11"/>
        <v>330.18845000000005</v>
      </c>
      <c r="K17" s="61">
        <f t="shared" si="11"/>
        <v>330.18845000000005</v>
      </c>
      <c r="L17" s="61">
        <f t="shared" si="11"/>
        <v>330.18845000000005</v>
      </c>
      <c r="M17" s="61">
        <f t="shared" si="11"/>
        <v>330.18845000000005</v>
      </c>
      <c r="N17" s="61">
        <f t="shared" si="11"/>
        <v>330.18845000000005</v>
      </c>
      <c r="O17" s="59">
        <f t="shared" si="6"/>
        <v>3962.2614000000008</v>
      </c>
    </row>
    <row r="18" spans="1:15" x14ac:dyDescent="0.3">
      <c r="A18" s="27">
        <f t="shared" si="3"/>
        <v>-0.01</v>
      </c>
      <c r="B18" s="47" t="s">
        <v>41</v>
      </c>
      <c r="C18" s="59">
        <f>Livorno!C18+'Gorgona sez. dist.'!C18+Lucca!C18+Massa!C18+'Massa Marittima'!C18+Grosseto!C18</f>
        <v>660.37690000000009</v>
      </c>
      <c r="D18" s="59">
        <f>$C$18</f>
        <v>660.37690000000009</v>
      </c>
      <c r="E18" s="59">
        <f t="shared" ref="E18:N18" si="12">$C$18</f>
        <v>660.37690000000009</v>
      </c>
      <c r="F18" s="59">
        <f t="shared" si="12"/>
        <v>660.37690000000009</v>
      </c>
      <c r="G18" s="59">
        <f t="shared" si="12"/>
        <v>660.37690000000009</v>
      </c>
      <c r="H18" s="59">
        <f t="shared" si="12"/>
        <v>660.37690000000009</v>
      </c>
      <c r="I18" s="59">
        <f t="shared" si="12"/>
        <v>660.37690000000009</v>
      </c>
      <c r="J18" s="59">
        <f t="shared" si="12"/>
        <v>660.37690000000009</v>
      </c>
      <c r="K18" s="59">
        <f t="shared" si="12"/>
        <v>660.37690000000009</v>
      </c>
      <c r="L18" s="59">
        <f t="shared" si="12"/>
        <v>660.37690000000009</v>
      </c>
      <c r="M18" s="59">
        <f t="shared" si="12"/>
        <v>660.37690000000009</v>
      </c>
      <c r="N18" s="59">
        <f t="shared" si="12"/>
        <v>660.37690000000009</v>
      </c>
      <c r="O18" s="59">
        <f t="shared" si="6"/>
        <v>7924.5228000000016</v>
      </c>
    </row>
    <row r="19" spans="1:15" x14ac:dyDescent="0.3">
      <c r="A19" s="27">
        <f t="shared" si="3"/>
        <v>-1.8533658581940102E-2</v>
      </c>
      <c r="B19" s="47" t="s">
        <v>59</v>
      </c>
      <c r="C19" s="59">
        <f>Livorno!C19+'Gorgona sez. dist.'!C19+Lucca!C19+Massa!C19+'Massa Marittima'!C19+Grosseto!C19</f>
        <v>1223.92</v>
      </c>
      <c r="D19" s="59">
        <f>C19</f>
        <v>1223.92</v>
      </c>
      <c r="E19" s="59">
        <f t="shared" ref="E19:N19" si="13">D19</f>
        <v>1223.92</v>
      </c>
      <c r="F19" s="59">
        <f t="shared" si="13"/>
        <v>1223.92</v>
      </c>
      <c r="G19" s="59">
        <f t="shared" si="13"/>
        <v>1223.92</v>
      </c>
      <c r="H19" s="59">
        <f t="shared" si="13"/>
        <v>1223.92</v>
      </c>
      <c r="I19" s="59">
        <f t="shared" si="13"/>
        <v>1223.92</v>
      </c>
      <c r="J19" s="59">
        <f t="shared" si="13"/>
        <v>1223.92</v>
      </c>
      <c r="K19" s="59">
        <f t="shared" si="13"/>
        <v>1223.92</v>
      </c>
      <c r="L19" s="59">
        <f t="shared" si="13"/>
        <v>1223.92</v>
      </c>
      <c r="M19" s="59">
        <f t="shared" si="13"/>
        <v>1223.92</v>
      </c>
      <c r="N19" s="59">
        <f t="shared" si="13"/>
        <v>1223.92</v>
      </c>
      <c r="O19" s="59">
        <f t="shared" si="6"/>
        <v>14687.04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63434.621749999998</v>
      </c>
      <c r="D21" s="71">
        <f t="shared" ref="D21:F21" si="14">SUM(D11:D20)</f>
        <v>63434.621749999998</v>
      </c>
      <c r="E21" s="71">
        <f t="shared" si="14"/>
        <v>63434.621749999998</v>
      </c>
      <c r="F21" s="71">
        <f t="shared" si="14"/>
        <v>63434.621749999998</v>
      </c>
      <c r="G21" s="72">
        <f>SUM(G11:G20)</f>
        <v>63434.621749999998</v>
      </c>
      <c r="H21" s="72">
        <f t="shared" ref="H21:N21" si="15">SUM(H11:H20)</f>
        <v>63434.621749999998</v>
      </c>
      <c r="I21" s="72">
        <f t="shared" si="15"/>
        <v>63434.621749999998</v>
      </c>
      <c r="J21" s="72">
        <f t="shared" si="15"/>
        <v>63434.621749999998</v>
      </c>
      <c r="K21" s="72">
        <f t="shared" si="15"/>
        <v>63434.621749999998</v>
      </c>
      <c r="L21" s="72">
        <f t="shared" si="15"/>
        <v>63434.621749999998</v>
      </c>
      <c r="M21" s="72">
        <f t="shared" si="15"/>
        <v>63434.621749999998</v>
      </c>
      <c r="N21" s="72">
        <f t="shared" si="15"/>
        <v>63434.621749999998</v>
      </c>
      <c r="O21" s="72">
        <f>SUM(O11:O20)</f>
        <v>761215.46100000001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2603.0682500000039</v>
      </c>
      <c r="D23" s="71">
        <f t="shared" si="16"/>
        <v>2603.0682500000039</v>
      </c>
      <c r="E23" s="71">
        <f t="shared" si="16"/>
        <v>2603.0682500000039</v>
      </c>
      <c r="F23" s="71">
        <f t="shared" si="16"/>
        <v>2603.0682500000039</v>
      </c>
      <c r="G23" s="75">
        <f t="shared" si="16"/>
        <v>2603.0682500000039</v>
      </c>
      <c r="H23" s="75">
        <f t="shared" si="16"/>
        <v>2603.0682500000039</v>
      </c>
      <c r="I23" s="75">
        <f t="shared" si="16"/>
        <v>2603.0682500000039</v>
      </c>
      <c r="J23" s="75">
        <f t="shared" si="16"/>
        <v>2603.0682500000039</v>
      </c>
      <c r="K23" s="75">
        <f t="shared" si="16"/>
        <v>2603.0682500000039</v>
      </c>
      <c r="L23" s="75">
        <f t="shared" si="16"/>
        <v>2603.0682500000039</v>
      </c>
      <c r="M23" s="75">
        <f t="shared" si="16"/>
        <v>2603.0682500000039</v>
      </c>
      <c r="N23" s="75">
        <f t="shared" si="16"/>
        <v>2603.0682500000039</v>
      </c>
      <c r="O23" s="75">
        <f t="shared" si="16"/>
        <v>31236.819000000018</v>
      </c>
    </row>
    <row r="24" spans="1:15" x14ac:dyDescent="0.3">
      <c r="A24" s="23"/>
      <c r="B24" s="78" t="s">
        <v>64</v>
      </c>
      <c r="C24" s="79">
        <f>C23/C9</f>
        <v>3.9417918010154561E-2</v>
      </c>
      <c r="D24" s="79">
        <f t="shared" ref="D24:O24" si="17">D23/D9</f>
        <v>3.9417918010154561E-2</v>
      </c>
      <c r="E24" s="79">
        <f t="shared" si="17"/>
        <v>3.9417918010154561E-2</v>
      </c>
      <c r="F24" s="79">
        <f t="shared" si="17"/>
        <v>3.9417918010154561E-2</v>
      </c>
      <c r="G24" s="79">
        <f t="shared" si="17"/>
        <v>3.9417918010154561E-2</v>
      </c>
      <c r="H24" s="79">
        <f t="shared" si="17"/>
        <v>3.9417918010154561E-2</v>
      </c>
      <c r="I24" s="79">
        <f t="shared" si="17"/>
        <v>3.9417918010154561E-2</v>
      </c>
      <c r="J24" s="79">
        <f t="shared" si="17"/>
        <v>3.9417918010154561E-2</v>
      </c>
      <c r="K24" s="79">
        <f t="shared" si="17"/>
        <v>3.9417918010154561E-2</v>
      </c>
      <c r="L24" s="79">
        <f t="shared" si="17"/>
        <v>3.9417918010154561E-2</v>
      </c>
      <c r="M24" s="79">
        <f t="shared" si="17"/>
        <v>3.9417918010154561E-2</v>
      </c>
      <c r="N24" s="79">
        <f t="shared" si="17"/>
        <v>3.9417918010154561E-2</v>
      </c>
      <c r="O24" s="79">
        <f t="shared" si="17"/>
        <v>3.9417918010154526E-2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3.9417918010154561E-2</v>
      </c>
      <c r="B27" s="69" t="s">
        <v>19</v>
      </c>
      <c r="C27" s="71">
        <f t="shared" ref="C27:O27" si="19">C26+C23</f>
        <v>2603.0682500000039</v>
      </c>
      <c r="D27" s="71">
        <f t="shared" si="19"/>
        <v>2603.0682500000039</v>
      </c>
      <c r="E27" s="71">
        <f t="shared" si="19"/>
        <v>2603.0682500000039</v>
      </c>
      <c r="F27" s="71">
        <f t="shared" si="19"/>
        <v>2603.0682500000039</v>
      </c>
      <c r="G27" s="75">
        <f t="shared" si="19"/>
        <v>2603.0682500000039</v>
      </c>
      <c r="H27" s="75">
        <f t="shared" si="19"/>
        <v>2603.0682500000039</v>
      </c>
      <c r="I27" s="75">
        <f t="shared" si="19"/>
        <v>2603.0682500000039</v>
      </c>
      <c r="J27" s="75">
        <f t="shared" si="19"/>
        <v>2603.0682500000039</v>
      </c>
      <c r="K27" s="75">
        <f t="shared" si="19"/>
        <v>2603.0682500000039</v>
      </c>
      <c r="L27" s="75">
        <f t="shared" si="19"/>
        <v>2603.0682500000039</v>
      </c>
      <c r="M27" s="75">
        <f t="shared" si="19"/>
        <v>2603.0682500000039</v>
      </c>
      <c r="N27" s="75">
        <f t="shared" si="19"/>
        <v>2603.0682500000039</v>
      </c>
      <c r="O27" s="75">
        <f t="shared" si="19"/>
        <v>31236.819000000018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3.9417918010154561E-2</v>
      </c>
      <c r="B31" s="69" t="s">
        <v>23</v>
      </c>
      <c r="C31" s="71">
        <f t="shared" ref="C31:O31" si="20">C27+C29+C30</f>
        <v>2603.0682500000039</v>
      </c>
      <c r="D31" s="71">
        <f t="shared" si="20"/>
        <v>2603.0682500000039</v>
      </c>
      <c r="E31" s="71">
        <f t="shared" si="20"/>
        <v>2603.0682500000039</v>
      </c>
      <c r="F31" s="71">
        <f t="shared" si="20"/>
        <v>2603.0682500000039</v>
      </c>
      <c r="G31" s="75">
        <f t="shared" si="20"/>
        <v>2603.0682500000039</v>
      </c>
      <c r="H31" s="75">
        <f t="shared" si="20"/>
        <v>2603.0682500000039</v>
      </c>
      <c r="I31" s="75">
        <f t="shared" si="20"/>
        <v>2603.0682500000039</v>
      </c>
      <c r="J31" s="75">
        <f t="shared" si="20"/>
        <v>2603.0682500000039</v>
      </c>
      <c r="K31" s="75">
        <f t="shared" si="20"/>
        <v>2603.0682500000039</v>
      </c>
      <c r="L31" s="75">
        <f t="shared" si="20"/>
        <v>2603.0682500000039</v>
      </c>
      <c r="M31" s="75">
        <f t="shared" si="20"/>
        <v>2603.0682500000039</v>
      </c>
      <c r="N31" s="75">
        <f t="shared" si="20"/>
        <v>2603.0682500000039</v>
      </c>
      <c r="O31" s="75">
        <f t="shared" si="20"/>
        <v>31236.819000000018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-726.25604175000115</v>
      </c>
      <c r="D33" s="16">
        <f t="shared" si="21"/>
        <v>-726.25604175000115</v>
      </c>
      <c r="E33" s="16">
        <f t="shared" si="21"/>
        <v>-726.25604175000115</v>
      </c>
      <c r="F33" s="16">
        <f t="shared" si="21"/>
        <v>-726.25604175000115</v>
      </c>
      <c r="G33" s="17">
        <f>SUM(C33:F33)</f>
        <v>-2905.0241670000046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0.11368127554128575</v>
      </c>
      <c r="B35" s="18" t="s">
        <v>17</v>
      </c>
      <c r="C35" s="19">
        <f>C31+C33</f>
        <v>1876.8122082500026</v>
      </c>
      <c r="D35" s="19">
        <f>D31+D33</f>
        <v>1876.8122082500026</v>
      </c>
      <c r="E35" s="19">
        <f>E31+E33</f>
        <v>1876.8122082500026</v>
      </c>
      <c r="F35" s="19">
        <f>F31+F33</f>
        <v>1876.8122082500026</v>
      </c>
      <c r="G35" s="20">
        <f>SUM(C35:F35)</f>
        <v>7507.2488330000106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66037.69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66037.69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66037.69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1320.7538000000002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6603.7690000000002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-1223.92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-1223.92</v>
      </c>
      <c r="F72" s="44">
        <f>E72*1.22</f>
        <v>-1493.1824000000001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O27">
    <cfRule type="cellIs" dxfId="12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C8EB-5B15-4E15-895A-AE6F9C279BD6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48" t="s">
        <v>78</v>
      </c>
      <c r="C2" s="48"/>
      <c r="D2" s="48"/>
      <c r="E2" s="48"/>
      <c r="F2" s="48"/>
      <c r="G2" s="48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14661.54</v>
      </c>
      <c r="D6" s="11">
        <f>$C$6</f>
        <v>14661.54</v>
      </c>
      <c r="E6" s="11">
        <f t="shared" ref="E6:N6" si="0">$C$6</f>
        <v>14661.54</v>
      </c>
      <c r="F6" s="11">
        <f t="shared" si="0"/>
        <v>14661.54</v>
      </c>
      <c r="G6" s="11">
        <f t="shared" si="0"/>
        <v>14661.54</v>
      </c>
      <c r="H6" s="11">
        <f t="shared" si="0"/>
        <v>14661.54</v>
      </c>
      <c r="I6" s="11">
        <f t="shared" si="0"/>
        <v>14661.54</v>
      </c>
      <c r="J6" s="11">
        <f t="shared" si="0"/>
        <v>14661.54</v>
      </c>
      <c r="K6" s="11">
        <f t="shared" si="0"/>
        <v>14661.54</v>
      </c>
      <c r="L6" s="11">
        <f t="shared" si="0"/>
        <v>14661.54</v>
      </c>
      <c r="M6" s="11">
        <f t="shared" si="0"/>
        <v>14661.54</v>
      </c>
      <c r="N6" s="11">
        <f t="shared" si="0"/>
        <v>14661.54</v>
      </c>
      <c r="O6" s="11">
        <f>SUM(C6:N6)</f>
        <v>175938.48000000007</v>
      </c>
    </row>
    <row r="7" spans="1:15" x14ac:dyDescent="0.3">
      <c r="A7" s="23"/>
      <c r="B7" s="54" t="s">
        <v>45</v>
      </c>
      <c r="C7" s="56">
        <v>7894.68</v>
      </c>
      <c r="D7" s="56">
        <f>$C$7</f>
        <v>7894.68</v>
      </c>
      <c r="E7" s="56">
        <f t="shared" ref="E7:N7" si="1">$C$7</f>
        <v>7894.68</v>
      </c>
      <c r="F7" s="56">
        <f t="shared" si="1"/>
        <v>7894.68</v>
      </c>
      <c r="G7" s="56">
        <f t="shared" si="1"/>
        <v>7894.68</v>
      </c>
      <c r="H7" s="56">
        <f t="shared" si="1"/>
        <v>7894.68</v>
      </c>
      <c r="I7" s="56">
        <f t="shared" si="1"/>
        <v>7894.68</v>
      </c>
      <c r="J7" s="56">
        <f t="shared" si="1"/>
        <v>7894.68</v>
      </c>
      <c r="K7" s="56">
        <f t="shared" si="1"/>
        <v>7894.68</v>
      </c>
      <c r="L7" s="56">
        <f t="shared" si="1"/>
        <v>7894.68</v>
      </c>
      <c r="M7" s="56">
        <f t="shared" si="1"/>
        <v>7894.68</v>
      </c>
      <c r="N7" s="56">
        <f t="shared" si="1"/>
        <v>7894.68</v>
      </c>
      <c r="O7" s="28">
        <f>SUM(C7:N7)</f>
        <v>94736.159999999974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22556.22</v>
      </c>
      <c r="D9" s="73">
        <f t="shared" ref="D9:N9" si="2">SUM(D6:D7)</f>
        <v>22556.22</v>
      </c>
      <c r="E9" s="73">
        <f t="shared" si="2"/>
        <v>22556.22</v>
      </c>
      <c r="F9" s="73">
        <f t="shared" si="2"/>
        <v>22556.22</v>
      </c>
      <c r="G9" s="73">
        <f t="shared" si="2"/>
        <v>22556.22</v>
      </c>
      <c r="H9" s="73">
        <f t="shared" si="2"/>
        <v>22556.22</v>
      </c>
      <c r="I9" s="73">
        <f t="shared" si="2"/>
        <v>22556.22</v>
      </c>
      <c r="J9" s="73">
        <f t="shared" si="2"/>
        <v>22556.22</v>
      </c>
      <c r="K9" s="73">
        <f t="shared" si="2"/>
        <v>22556.22</v>
      </c>
      <c r="L9" s="73">
        <f t="shared" si="2"/>
        <v>22556.22</v>
      </c>
      <c r="M9" s="73">
        <f t="shared" si="2"/>
        <v>22556.22</v>
      </c>
      <c r="N9" s="73">
        <f t="shared" si="2"/>
        <v>22556.22</v>
      </c>
      <c r="O9" s="74">
        <f>SUM(O6:O7)</f>
        <v>270674.64</v>
      </c>
    </row>
    <row r="10" spans="1:15" x14ac:dyDescent="0.3">
      <c r="A10" s="23"/>
    </row>
    <row r="11" spans="1:15" x14ac:dyDescent="0.3">
      <c r="A11" s="27">
        <f t="shared" ref="A11:A19" si="3">-G11/$G$9</f>
        <v>-0.65</v>
      </c>
      <c r="B11" s="46" t="s">
        <v>32</v>
      </c>
      <c r="C11" s="58">
        <f>(C6*65%)+(C7*65%)</f>
        <v>14661.543000000001</v>
      </c>
      <c r="D11" s="58">
        <f>$C$11</f>
        <v>14661.543000000001</v>
      </c>
      <c r="E11" s="58">
        <f t="shared" ref="E11:N11" si="4">$C$11</f>
        <v>14661.543000000001</v>
      </c>
      <c r="F11" s="58">
        <f t="shared" si="4"/>
        <v>14661.543000000001</v>
      </c>
      <c r="G11" s="58">
        <f t="shared" si="4"/>
        <v>14661.543000000001</v>
      </c>
      <c r="H11" s="58">
        <f t="shared" si="4"/>
        <v>14661.543000000001</v>
      </c>
      <c r="I11" s="58">
        <f t="shared" si="4"/>
        <v>14661.543000000001</v>
      </c>
      <c r="J11" s="58">
        <f t="shared" si="4"/>
        <v>14661.543000000001</v>
      </c>
      <c r="K11" s="58">
        <f t="shared" si="4"/>
        <v>14661.543000000001</v>
      </c>
      <c r="L11" s="58">
        <f t="shared" si="4"/>
        <v>14661.543000000001</v>
      </c>
      <c r="M11" s="58">
        <f t="shared" si="4"/>
        <v>14661.543000000001</v>
      </c>
      <c r="N11" s="58">
        <f t="shared" si="4"/>
        <v>14661.543000000001</v>
      </c>
      <c r="O11" s="58">
        <f>SUM(C11:N11)</f>
        <v>175938.51600000003</v>
      </c>
    </row>
    <row r="12" spans="1:15" x14ac:dyDescent="0.3">
      <c r="A12" s="27">
        <f t="shared" si="3"/>
        <v>-0.12916703241943905</v>
      </c>
      <c r="B12" s="47" t="s">
        <v>60</v>
      </c>
      <c r="C12" s="59">
        <v>2913.52</v>
      </c>
      <c r="D12" s="59">
        <f>$C$12</f>
        <v>2913.52</v>
      </c>
      <c r="E12" s="59">
        <f t="shared" ref="E12:N12" si="5">$C$12</f>
        <v>2913.52</v>
      </c>
      <c r="F12" s="59">
        <f t="shared" si="5"/>
        <v>2913.52</v>
      </c>
      <c r="G12" s="59">
        <f t="shared" si="5"/>
        <v>2913.52</v>
      </c>
      <c r="H12" s="59">
        <f t="shared" si="5"/>
        <v>2913.52</v>
      </c>
      <c r="I12" s="59">
        <f t="shared" si="5"/>
        <v>2913.52</v>
      </c>
      <c r="J12" s="59">
        <f t="shared" si="5"/>
        <v>2913.52</v>
      </c>
      <c r="K12" s="59">
        <f t="shared" si="5"/>
        <v>2913.52</v>
      </c>
      <c r="L12" s="59">
        <f t="shared" si="5"/>
        <v>2913.52</v>
      </c>
      <c r="M12" s="59">
        <f t="shared" si="5"/>
        <v>2913.52</v>
      </c>
      <c r="N12" s="59">
        <f t="shared" si="5"/>
        <v>2913.52</v>
      </c>
      <c r="O12" s="59">
        <f t="shared" ref="O12:O19" si="6">SUM(C12:N12)</f>
        <v>34962.239999999998</v>
      </c>
    </row>
    <row r="13" spans="1:15" x14ac:dyDescent="0.3">
      <c r="A13" s="27"/>
      <c r="B13" s="47" t="s">
        <v>63</v>
      </c>
      <c r="C13" s="59">
        <v>971.17</v>
      </c>
      <c r="D13" s="59">
        <f>C13</f>
        <v>971.17</v>
      </c>
      <c r="E13" s="59">
        <f t="shared" ref="E13:N13" si="7">D13</f>
        <v>971.17</v>
      </c>
      <c r="F13" s="59">
        <f t="shared" si="7"/>
        <v>971.17</v>
      </c>
      <c r="G13" s="59">
        <f t="shared" si="7"/>
        <v>971.17</v>
      </c>
      <c r="H13" s="59">
        <f t="shared" si="7"/>
        <v>971.17</v>
      </c>
      <c r="I13" s="59">
        <f t="shared" si="7"/>
        <v>971.17</v>
      </c>
      <c r="J13" s="59">
        <f t="shared" si="7"/>
        <v>971.17</v>
      </c>
      <c r="K13" s="59">
        <f t="shared" si="7"/>
        <v>971.17</v>
      </c>
      <c r="L13" s="59">
        <f t="shared" si="7"/>
        <v>971.17</v>
      </c>
      <c r="M13" s="59">
        <f t="shared" si="7"/>
        <v>971.17</v>
      </c>
      <c r="N13" s="59">
        <f t="shared" si="7"/>
        <v>971.17</v>
      </c>
      <c r="O13" s="59">
        <f t="shared" si="6"/>
        <v>11654.039999999999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157.89354</v>
      </c>
      <c r="D14" s="60">
        <f>$C$14</f>
        <v>157.89354</v>
      </c>
      <c r="E14" s="60">
        <f t="shared" ref="E14:N14" si="8">$C$14</f>
        <v>157.89354</v>
      </c>
      <c r="F14" s="60">
        <f t="shared" si="8"/>
        <v>157.89354</v>
      </c>
      <c r="G14" s="60">
        <f t="shared" si="8"/>
        <v>157.89354</v>
      </c>
      <c r="H14" s="60">
        <f t="shared" si="8"/>
        <v>157.89354</v>
      </c>
      <c r="I14" s="60">
        <f t="shared" si="8"/>
        <v>157.89354</v>
      </c>
      <c r="J14" s="60">
        <f t="shared" si="8"/>
        <v>157.89354</v>
      </c>
      <c r="K14" s="60">
        <f t="shared" si="8"/>
        <v>157.89354</v>
      </c>
      <c r="L14" s="60">
        <f t="shared" si="8"/>
        <v>157.89354</v>
      </c>
      <c r="M14" s="60">
        <f t="shared" si="8"/>
        <v>157.89354</v>
      </c>
      <c r="N14" s="60">
        <f t="shared" si="8"/>
        <v>157.89354</v>
      </c>
      <c r="O14" s="59">
        <f t="shared" si="6"/>
        <v>1894.7224800000001</v>
      </c>
    </row>
    <row r="15" spans="1:15" x14ac:dyDescent="0.3">
      <c r="A15" s="27"/>
      <c r="B15" s="47" t="s">
        <v>62</v>
      </c>
      <c r="C15" s="60">
        <v>53.71</v>
      </c>
      <c r="D15" s="60">
        <f>$C$15</f>
        <v>53.71</v>
      </c>
      <c r="E15" s="60">
        <f t="shared" ref="E15:N15" si="9">$C$15</f>
        <v>53.71</v>
      </c>
      <c r="F15" s="60">
        <f t="shared" si="9"/>
        <v>53.71</v>
      </c>
      <c r="G15" s="60">
        <f t="shared" si="9"/>
        <v>53.71</v>
      </c>
      <c r="H15" s="60">
        <f t="shared" si="9"/>
        <v>53.71</v>
      </c>
      <c r="I15" s="60">
        <f t="shared" si="9"/>
        <v>53.71</v>
      </c>
      <c r="J15" s="60">
        <f t="shared" si="9"/>
        <v>53.71</v>
      </c>
      <c r="K15" s="60">
        <f t="shared" si="9"/>
        <v>53.71</v>
      </c>
      <c r="L15" s="60">
        <f t="shared" si="9"/>
        <v>53.71</v>
      </c>
      <c r="M15" s="60">
        <f t="shared" si="9"/>
        <v>53.71</v>
      </c>
      <c r="N15" s="60">
        <f t="shared" si="9"/>
        <v>53.71</v>
      </c>
      <c r="O15" s="59">
        <f t="shared" si="6"/>
        <v>644.52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67.668660000000003</v>
      </c>
      <c r="D16" s="60">
        <f>$C$16</f>
        <v>67.668660000000003</v>
      </c>
      <c r="E16" s="60">
        <f t="shared" ref="E16:N16" si="10">$C$16</f>
        <v>67.668660000000003</v>
      </c>
      <c r="F16" s="60">
        <f t="shared" si="10"/>
        <v>67.668660000000003</v>
      </c>
      <c r="G16" s="60">
        <f t="shared" si="10"/>
        <v>67.668660000000003</v>
      </c>
      <c r="H16" s="60">
        <f t="shared" si="10"/>
        <v>67.668660000000003</v>
      </c>
      <c r="I16" s="60">
        <f t="shared" si="10"/>
        <v>67.668660000000003</v>
      </c>
      <c r="J16" s="60">
        <f t="shared" si="10"/>
        <v>67.668660000000003</v>
      </c>
      <c r="K16" s="60">
        <f t="shared" si="10"/>
        <v>67.668660000000003</v>
      </c>
      <c r="L16" s="60">
        <f t="shared" si="10"/>
        <v>67.668660000000003</v>
      </c>
      <c r="M16" s="60">
        <f t="shared" si="10"/>
        <v>67.668660000000003</v>
      </c>
      <c r="N16" s="60">
        <f t="shared" si="10"/>
        <v>67.668660000000003</v>
      </c>
      <c r="O16" s="59">
        <f t="shared" si="6"/>
        <v>812.0239200000002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112.78110000000001</v>
      </c>
      <c r="D17" s="61">
        <f>$C$17</f>
        <v>112.78110000000001</v>
      </c>
      <c r="E17" s="61">
        <f t="shared" ref="E17:N17" si="11">$C$17</f>
        <v>112.78110000000001</v>
      </c>
      <c r="F17" s="61">
        <f t="shared" si="11"/>
        <v>112.78110000000001</v>
      </c>
      <c r="G17" s="61">
        <f t="shared" si="11"/>
        <v>112.78110000000001</v>
      </c>
      <c r="H17" s="61">
        <f t="shared" si="11"/>
        <v>112.78110000000001</v>
      </c>
      <c r="I17" s="61">
        <f t="shared" si="11"/>
        <v>112.78110000000001</v>
      </c>
      <c r="J17" s="61">
        <f t="shared" si="11"/>
        <v>112.78110000000001</v>
      </c>
      <c r="K17" s="61">
        <f t="shared" si="11"/>
        <v>112.78110000000001</v>
      </c>
      <c r="L17" s="61">
        <f t="shared" si="11"/>
        <v>112.78110000000001</v>
      </c>
      <c r="M17" s="61">
        <f t="shared" si="11"/>
        <v>112.78110000000001</v>
      </c>
      <c r="N17" s="61">
        <f t="shared" si="11"/>
        <v>112.78110000000001</v>
      </c>
      <c r="O17" s="59">
        <f t="shared" si="6"/>
        <v>1353.3732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225.56220000000002</v>
      </c>
      <c r="D18" s="59">
        <f>$C$18</f>
        <v>225.56220000000002</v>
      </c>
      <c r="E18" s="59">
        <f t="shared" ref="E18:N18" si="12">$C$18</f>
        <v>225.56220000000002</v>
      </c>
      <c r="F18" s="59">
        <f t="shared" si="12"/>
        <v>225.56220000000002</v>
      </c>
      <c r="G18" s="59">
        <f t="shared" si="12"/>
        <v>225.56220000000002</v>
      </c>
      <c r="H18" s="59">
        <f t="shared" si="12"/>
        <v>225.56220000000002</v>
      </c>
      <c r="I18" s="59">
        <f t="shared" si="12"/>
        <v>225.56220000000002</v>
      </c>
      <c r="J18" s="59">
        <f t="shared" si="12"/>
        <v>225.56220000000002</v>
      </c>
      <c r="K18" s="59">
        <f t="shared" si="12"/>
        <v>225.56220000000002</v>
      </c>
      <c r="L18" s="59">
        <f t="shared" si="12"/>
        <v>225.56220000000002</v>
      </c>
      <c r="M18" s="59">
        <f t="shared" si="12"/>
        <v>225.56220000000002</v>
      </c>
      <c r="N18" s="59">
        <f t="shared" si="12"/>
        <v>225.56220000000002</v>
      </c>
      <c r="O18" s="59">
        <f t="shared" si="6"/>
        <v>2706.7464</v>
      </c>
    </row>
    <row r="19" spans="1:15" x14ac:dyDescent="0.3">
      <c r="A19" s="27">
        <f t="shared" si="3"/>
        <v>-8.0102073840386378E-3</v>
      </c>
      <c r="B19" s="47" t="s">
        <v>59</v>
      </c>
      <c r="C19" s="59">
        <v>180.68</v>
      </c>
      <c r="D19" s="59">
        <f>C19</f>
        <v>180.68</v>
      </c>
      <c r="E19" s="59">
        <f t="shared" ref="E19:N19" si="13">D19</f>
        <v>180.68</v>
      </c>
      <c r="F19" s="59">
        <f t="shared" si="13"/>
        <v>180.68</v>
      </c>
      <c r="G19" s="59">
        <f t="shared" si="13"/>
        <v>180.68</v>
      </c>
      <c r="H19" s="59">
        <f t="shared" si="13"/>
        <v>180.68</v>
      </c>
      <c r="I19" s="59">
        <f t="shared" si="13"/>
        <v>180.68</v>
      </c>
      <c r="J19" s="59">
        <f t="shared" si="13"/>
        <v>180.68</v>
      </c>
      <c r="K19" s="59">
        <f t="shared" si="13"/>
        <v>180.68</v>
      </c>
      <c r="L19" s="59">
        <f t="shared" si="13"/>
        <v>180.68</v>
      </c>
      <c r="M19" s="59">
        <f t="shared" si="13"/>
        <v>180.68</v>
      </c>
      <c r="N19" s="59">
        <f t="shared" si="13"/>
        <v>180.68</v>
      </c>
      <c r="O19" s="59">
        <f t="shared" si="6"/>
        <v>2168.1600000000003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19344.5285</v>
      </c>
      <c r="D21" s="71">
        <f t="shared" ref="D21:F21" si="14">SUM(D11:D20)</f>
        <v>19344.5285</v>
      </c>
      <c r="E21" s="71">
        <f t="shared" si="14"/>
        <v>19344.5285</v>
      </c>
      <c r="F21" s="71">
        <f t="shared" si="14"/>
        <v>19344.5285</v>
      </c>
      <c r="G21" s="72">
        <f>SUM(G11:G20)</f>
        <v>19344.5285</v>
      </c>
      <c r="H21" s="72">
        <f t="shared" ref="H21:N21" si="15">SUM(H11:H20)</f>
        <v>19344.5285</v>
      </c>
      <c r="I21" s="72">
        <f t="shared" si="15"/>
        <v>19344.5285</v>
      </c>
      <c r="J21" s="72">
        <f t="shared" si="15"/>
        <v>19344.5285</v>
      </c>
      <c r="K21" s="72">
        <f t="shared" si="15"/>
        <v>19344.5285</v>
      </c>
      <c r="L21" s="72">
        <f t="shared" si="15"/>
        <v>19344.5285</v>
      </c>
      <c r="M21" s="72">
        <f t="shared" si="15"/>
        <v>19344.5285</v>
      </c>
      <c r="N21" s="72">
        <f t="shared" si="15"/>
        <v>19344.5285</v>
      </c>
      <c r="O21" s="72">
        <f>SUM(O11:O20)</f>
        <v>232134.34200000003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3211.6915000000008</v>
      </c>
      <c r="D23" s="71">
        <f t="shared" si="16"/>
        <v>3211.6915000000008</v>
      </c>
      <c r="E23" s="71">
        <f t="shared" si="16"/>
        <v>3211.6915000000008</v>
      </c>
      <c r="F23" s="71">
        <f t="shared" si="16"/>
        <v>3211.6915000000008</v>
      </c>
      <c r="G23" s="75">
        <f t="shared" si="16"/>
        <v>3211.6915000000008</v>
      </c>
      <c r="H23" s="75">
        <f t="shared" si="16"/>
        <v>3211.6915000000008</v>
      </c>
      <c r="I23" s="75">
        <f t="shared" si="16"/>
        <v>3211.6915000000008</v>
      </c>
      <c r="J23" s="75">
        <f t="shared" si="16"/>
        <v>3211.6915000000008</v>
      </c>
      <c r="K23" s="75">
        <f t="shared" si="16"/>
        <v>3211.6915000000008</v>
      </c>
      <c r="L23" s="75">
        <f t="shared" si="16"/>
        <v>3211.6915000000008</v>
      </c>
      <c r="M23" s="75">
        <f t="shared" si="16"/>
        <v>3211.6915000000008</v>
      </c>
      <c r="N23" s="75">
        <f t="shared" si="16"/>
        <v>3211.6915000000008</v>
      </c>
      <c r="O23" s="75">
        <f t="shared" si="16"/>
        <v>38540.297999999981</v>
      </c>
    </row>
    <row r="24" spans="1:15" x14ac:dyDescent="0.3">
      <c r="A24" s="23"/>
      <c r="B24" s="78" t="s">
        <v>64</v>
      </c>
      <c r="C24" s="79">
        <f>C23/C9</f>
        <v>0.14238606911973728</v>
      </c>
      <c r="D24" s="79">
        <f t="shared" ref="D24:O24" si="17">D23/D9</f>
        <v>0.14238606911973728</v>
      </c>
      <c r="E24" s="79">
        <f t="shared" si="17"/>
        <v>0.14238606911973728</v>
      </c>
      <c r="F24" s="79">
        <f t="shared" si="17"/>
        <v>0.14238606911973728</v>
      </c>
      <c r="G24" s="79">
        <f t="shared" si="17"/>
        <v>0.14238606911973728</v>
      </c>
      <c r="H24" s="79">
        <f t="shared" si="17"/>
        <v>0.14238606911973728</v>
      </c>
      <c r="I24" s="79">
        <f t="shared" si="17"/>
        <v>0.14238606911973728</v>
      </c>
      <c r="J24" s="79">
        <f t="shared" si="17"/>
        <v>0.14238606911973728</v>
      </c>
      <c r="K24" s="79">
        <f t="shared" si="17"/>
        <v>0.14238606911973728</v>
      </c>
      <c r="L24" s="79">
        <f t="shared" si="17"/>
        <v>0.14238606911973728</v>
      </c>
      <c r="M24" s="79">
        <f t="shared" si="17"/>
        <v>0.14238606911973728</v>
      </c>
      <c r="N24" s="79">
        <f t="shared" si="17"/>
        <v>0.14238606911973728</v>
      </c>
      <c r="O24" s="79">
        <f t="shared" si="17"/>
        <v>0.14238606911973717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N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>N26</f>
        <v>0</v>
      </c>
    </row>
    <row r="27" spans="1:15" ht="17.25" thickBot="1" x14ac:dyDescent="0.35">
      <c r="A27" s="27">
        <f>G27/G9</f>
        <v>0.14238606911973728</v>
      </c>
      <c r="B27" s="69" t="s">
        <v>19</v>
      </c>
      <c r="C27" s="71">
        <f t="shared" ref="C27:O27" si="19">C26+C23</f>
        <v>3211.6915000000008</v>
      </c>
      <c r="D27" s="71">
        <f t="shared" si="19"/>
        <v>3211.6915000000008</v>
      </c>
      <c r="E27" s="71">
        <f t="shared" si="19"/>
        <v>3211.6915000000008</v>
      </c>
      <c r="F27" s="71">
        <f t="shared" si="19"/>
        <v>3211.6915000000008</v>
      </c>
      <c r="G27" s="75">
        <f t="shared" si="19"/>
        <v>3211.6915000000008</v>
      </c>
      <c r="H27" s="75">
        <f t="shared" si="19"/>
        <v>3211.6915000000008</v>
      </c>
      <c r="I27" s="75">
        <f t="shared" si="19"/>
        <v>3211.6915000000008</v>
      </c>
      <c r="J27" s="75">
        <f t="shared" si="19"/>
        <v>3211.6915000000008</v>
      </c>
      <c r="K27" s="75">
        <f t="shared" si="19"/>
        <v>3211.6915000000008</v>
      </c>
      <c r="L27" s="75">
        <f t="shared" si="19"/>
        <v>3211.6915000000008</v>
      </c>
      <c r="M27" s="75">
        <f t="shared" si="19"/>
        <v>3211.6915000000008</v>
      </c>
      <c r="N27" s="75">
        <f t="shared" si="19"/>
        <v>3211.6915000000008</v>
      </c>
      <c r="O27" s="75">
        <f t="shared" si="19"/>
        <v>38540.297999999981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0.14238606911973728</v>
      </c>
      <c r="B31" s="69" t="s">
        <v>23</v>
      </c>
      <c r="C31" s="71">
        <f t="shared" ref="C31:O31" si="20">C27+C29+C30</f>
        <v>3211.6915000000008</v>
      </c>
      <c r="D31" s="71">
        <f t="shared" si="20"/>
        <v>3211.6915000000008</v>
      </c>
      <c r="E31" s="71">
        <f t="shared" si="20"/>
        <v>3211.6915000000008</v>
      </c>
      <c r="F31" s="71">
        <f t="shared" si="20"/>
        <v>3211.6915000000008</v>
      </c>
      <c r="G31" s="75">
        <f t="shared" si="20"/>
        <v>3211.6915000000008</v>
      </c>
      <c r="H31" s="75">
        <f t="shared" si="20"/>
        <v>3211.6915000000008</v>
      </c>
      <c r="I31" s="75">
        <f t="shared" si="20"/>
        <v>3211.6915000000008</v>
      </c>
      <c r="J31" s="75">
        <f t="shared" si="20"/>
        <v>3211.6915000000008</v>
      </c>
      <c r="K31" s="75">
        <f t="shared" si="20"/>
        <v>3211.6915000000008</v>
      </c>
      <c r="L31" s="75">
        <f t="shared" si="20"/>
        <v>3211.6915000000008</v>
      </c>
      <c r="M31" s="75">
        <f t="shared" si="20"/>
        <v>3211.6915000000008</v>
      </c>
      <c r="N31" s="75">
        <f t="shared" si="20"/>
        <v>3211.6915000000008</v>
      </c>
      <c r="O31" s="75">
        <f t="shared" si="20"/>
        <v>38540.297999999981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-896.06192850000036</v>
      </c>
      <c r="D33" s="16">
        <f t="shared" si="21"/>
        <v>-896.06192850000036</v>
      </c>
      <c r="E33" s="16">
        <f t="shared" si="21"/>
        <v>-896.06192850000036</v>
      </c>
      <c r="F33" s="16">
        <f t="shared" si="21"/>
        <v>-896.06192850000036</v>
      </c>
      <c r="G33" s="17">
        <f>SUM(C33:F33)</f>
        <v>-3584.2477140000015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0.41064142334132236</v>
      </c>
      <c r="B35" s="18" t="s">
        <v>17</v>
      </c>
      <c r="C35" s="19">
        <f>C31+C33</f>
        <v>2315.6295715000006</v>
      </c>
      <c r="D35" s="19">
        <f>D31+D33</f>
        <v>2315.6295715000006</v>
      </c>
      <c r="E35" s="19">
        <f>E31+E33</f>
        <v>2315.6295715000006</v>
      </c>
      <c r="F35" s="19">
        <f>F31+F33</f>
        <v>2315.6295715000006</v>
      </c>
      <c r="G35" s="20">
        <f>SUM(C35:F35)</f>
        <v>9262.5182860000023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22556.22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22556.22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22556.22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451.12440000000004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2255.6220000000003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-180.68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-180.68</v>
      </c>
      <c r="F72" s="44">
        <f>E72*1.22</f>
        <v>-220.42959999999999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1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E47BD-5FB3-4EFD-BE58-94CC31C754AB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106" t="s">
        <v>79</v>
      </c>
      <c r="C2" s="106"/>
      <c r="D2" s="48"/>
      <c r="E2" s="48"/>
      <c r="F2" s="48"/>
      <c r="G2" s="48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24467.63</v>
      </c>
      <c r="D6" s="11">
        <f>$C$6</f>
        <v>24467.63</v>
      </c>
      <c r="E6" s="11">
        <f t="shared" ref="E6:N6" si="0">$C$6</f>
        <v>24467.63</v>
      </c>
      <c r="F6" s="11">
        <f t="shared" si="0"/>
        <v>24467.63</v>
      </c>
      <c r="G6" s="11">
        <f t="shared" si="0"/>
        <v>24467.63</v>
      </c>
      <c r="H6" s="11">
        <f t="shared" si="0"/>
        <v>24467.63</v>
      </c>
      <c r="I6" s="11">
        <f t="shared" si="0"/>
        <v>24467.63</v>
      </c>
      <c r="J6" s="11">
        <f t="shared" si="0"/>
        <v>24467.63</v>
      </c>
      <c r="K6" s="11">
        <f t="shared" si="0"/>
        <v>24467.63</v>
      </c>
      <c r="L6" s="11">
        <f t="shared" si="0"/>
        <v>24467.63</v>
      </c>
      <c r="M6" s="11">
        <f t="shared" si="0"/>
        <v>24467.63</v>
      </c>
      <c r="N6" s="11">
        <f t="shared" si="0"/>
        <v>24467.63</v>
      </c>
      <c r="O6" s="11">
        <f>SUM(C6:N6)</f>
        <v>293611.56</v>
      </c>
    </row>
    <row r="7" spans="1:15" x14ac:dyDescent="0.3">
      <c r="A7" s="23"/>
      <c r="B7" s="54" t="s">
        <v>45</v>
      </c>
      <c r="C7" s="56">
        <v>10486.13</v>
      </c>
      <c r="D7" s="56">
        <f>$C$7</f>
        <v>10486.13</v>
      </c>
      <c r="E7" s="56">
        <f t="shared" ref="E7:N7" si="1">$C$7</f>
        <v>10486.13</v>
      </c>
      <c r="F7" s="56">
        <f t="shared" si="1"/>
        <v>10486.13</v>
      </c>
      <c r="G7" s="56">
        <f t="shared" si="1"/>
        <v>10486.13</v>
      </c>
      <c r="H7" s="56">
        <f t="shared" si="1"/>
        <v>10486.13</v>
      </c>
      <c r="I7" s="56">
        <f t="shared" si="1"/>
        <v>10486.13</v>
      </c>
      <c r="J7" s="56">
        <f t="shared" si="1"/>
        <v>10486.13</v>
      </c>
      <c r="K7" s="56">
        <f t="shared" si="1"/>
        <v>10486.13</v>
      </c>
      <c r="L7" s="56">
        <f t="shared" si="1"/>
        <v>10486.13</v>
      </c>
      <c r="M7" s="56">
        <f t="shared" si="1"/>
        <v>10486.13</v>
      </c>
      <c r="N7" s="56">
        <f t="shared" si="1"/>
        <v>10486.13</v>
      </c>
      <c r="O7" s="28">
        <f>SUM(C7:N7)</f>
        <v>125833.56000000001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34953.760000000002</v>
      </c>
      <c r="D9" s="73">
        <f t="shared" ref="D9:N9" si="2">SUM(D6:D7)</f>
        <v>34953.760000000002</v>
      </c>
      <c r="E9" s="73">
        <f t="shared" si="2"/>
        <v>34953.760000000002</v>
      </c>
      <c r="F9" s="73">
        <f t="shared" si="2"/>
        <v>34953.760000000002</v>
      </c>
      <c r="G9" s="73">
        <f t="shared" si="2"/>
        <v>34953.760000000002</v>
      </c>
      <c r="H9" s="73">
        <f t="shared" si="2"/>
        <v>34953.760000000002</v>
      </c>
      <c r="I9" s="73">
        <f t="shared" si="2"/>
        <v>34953.760000000002</v>
      </c>
      <c r="J9" s="73">
        <f t="shared" si="2"/>
        <v>34953.760000000002</v>
      </c>
      <c r="K9" s="73">
        <f t="shared" si="2"/>
        <v>34953.760000000002</v>
      </c>
      <c r="L9" s="73">
        <f t="shared" si="2"/>
        <v>34953.760000000002</v>
      </c>
      <c r="M9" s="73">
        <f t="shared" si="2"/>
        <v>34953.760000000002</v>
      </c>
      <c r="N9" s="73">
        <f t="shared" si="2"/>
        <v>34953.760000000002</v>
      </c>
      <c r="O9" s="74">
        <f>SUM(O6:O7)</f>
        <v>419445.12</v>
      </c>
    </row>
    <row r="10" spans="1:15" x14ac:dyDescent="0.3">
      <c r="A10" s="23"/>
    </row>
    <row r="11" spans="1:15" x14ac:dyDescent="0.3">
      <c r="A11" s="27">
        <f t="shared" ref="A11:A19" si="3">-G11/$G$9</f>
        <v>-0.75</v>
      </c>
      <c r="B11" s="46" t="s">
        <v>32</v>
      </c>
      <c r="C11" s="58">
        <f>(C6*75%)+(C7*75%)</f>
        <v>26215.32</v>
      </c>
      <c r="D11" s="58">
        <f>$C$11</f>
        <v>26215.32</v>
      </c>
      <c r="E11" s="58">
        <f t="shared" ref="E11:N11" si="4">$C$11</f>
        <v>26215.32</v>
      </c>
      <c r="F11" s="58">
        <f t="shared" si="4"/>
        <v>26215.32</v>
      </c>
      <c r="G11" s="58">
        <f t="shared" si="4"/>
        <v>26215.32</v>
      </c>
      <c r="H11" s="58">
        <f t="shared" si="4"/>
        <v>26215.32</v>
      </c>
      <c r="I11" s="58">
        <f t="shared" si="4"/>
        <v>26215.32</v>
      </c>
      <c r="J11" s="58">
        <f t="shared" si="4"/>
        <v>26215.32</v>
      </c>
      <c r="K11" s="58">
        <f t="shared" si="4"/>
        <v>26215.32</v>
      </c>
      <c r="L11" s="58">
        <f t="shared" si="4"/>
        <v>26215.32</v>
      </c>
      <c r="M11" s="58">
        <f t="shared" si="4"/>
        <v>26215.32</v>
      </c>
      <c r="N11" s="58">
        <f t="shared" si="4"/>
        <v>26215.32</v>
      </c>
      <c r="O11" s="58">
        <f>SUM(C11:N11)</f>
        <v>314583.84000000003</v>
      </c>
    </row>
    <row r="12" spans="1:15" x14ac:dyDescent="0.3">
      <c r="A12" s="27">
        <f t="shared" si="3"/>
        <v>-8.3353550519314659E-2</v>
      </c>
      <c r="B12" s="47" t="s">
        <v>60</v>
      </c>
      <c r="C12" s="59">
        <v>2913.52</v>
      </c>
      <c r="D12" s="59">
        <f>$C$12</f>
        <v>2913.52</v>
      </c>
      <c r="E12" s="59">
        <f t="shared" ref="E12:N12" si="5">$C$12</f>
        <v>2913.52</v>
      </c>
      <c r="F12" s="59">
        <f t="shared" si="5"/>
        <v>2913.52</v>
      </c>
      <c r="G12" s="59">
        <f t="shared" si="5"/>
        <v>2913.52</v>
      </c>
      <c r="H12" s="59">
        <f t="shared" si="5"/>
        <v>2913.52</v>
      </c>
      <c r="I12" s="59">
        <f t="shared" si="5"/>
        <v>2913.52</v>
      </c>
      <c r="J12" s="59">
        <f t="shared" si="5"/>
        <v>2913.52</v>
      </c>
      <c r="K12" s="59">
        <f t="shared" si="5"/>
        <v>2913.52</v>
      </c>
      <c r="L12" s="59">
        <f t="shared" si="5"/>
        <v>2913.52</v>
      </c>
      <c r="M12" s="59">
        <f t="shared" si="5"/>
        <v>2913.52</v>
      </c>
      <c r="N12" s="59">
        <f t="shared" si="5"/>
        <v>2913.52</v>
      </c>
      <c r="O12" s="59">
        <f t="shared" ref="O12:O19" si="6">SUM(C12:N12)</f>
        <v>34962.239999999998</v>
      </c>
    </row>
    <row r="13" spans="1:15" x14ac:dyDescent="0.3">
      <c r="A13" s="27"/>
      <c r="B13" s="47" t="s">
        <v>63</v>
      </c>
      <c r="C13" s="59">
        <v>971.17</v>
      </c>
      <c r="D13" s="59">
        <f>C13</f>
        <v>971.17</v>
      </c>
      <c r="E13" s="59">
        <f t="shared" ref="E13:N13" si="7">D13</f>
        <v>971.17</v>
      </c>
      <c r="F13" s="59">
        <f t="shared" si="7"/>
        <v>971.17</v>
      </c>
      <c r="G13" s="59">
        <f t="shared" si="7"/>
        <v>971.17</v>
      </c>
      <c r="H13" s="59">
        <f t="shared" si="7"/>
        <v>971.17</v>
      </c>
      <c r="I13" s="59">
        <f t="shared" si="7"/>
        <v>971.17</v>
      </c>
      <c r="J13" s="59">
        <f t="shared" si="7"/>
        <v>971.17</v>
      </c>
      <c r="K13" s="59">
        <f t="shared" si="7"/>
        <v>971.17</v>
      </c>
      <c r="L13" s="59">
        <f t="shared" si="7"/>
        <v>971.17</v>
      </c>
      <c r="M13" s="59">
        <f t="shared" si="7"/>
        <v>971.17</v>
      </c>
      <c r="N13" s="59">
        <f t="shared" si="7"/>
        <v>971.17</v>
      </c>
      <c r="O13" s="59">
        <f t="shared" si="6"/>
        <v>11654.039999999999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244.67631999999998</v>
      </c>
      <c r="D14" s="60">
        <f>$C$14</f>
        <v>244.67631999999998</v>
      </c>
      <c r="E14" s="60">
        <f t="shared" ref="E14:N14" si="8">$C$14</f>
        <v>244.67631999999998</v>
      </c>
      <c r="F14" s="60">
        <f t="shared" si="8"/>
        <v>244.67631999999998</v>
      </c>
      <c r="G14" s="60">
        <f t="shared" si="8"/>
        <v>244.67631999999998</v>
      </c>
      <c r="H14" s="60">
        <f t="shared" si="8"/>
        <v>244.67631999999998</v>
      </c>
      <c r="I14" s="60">
        <f t="shared" si="8"/>
        <v>244.67631999999998</v>
      </c>
      <c r="J14" s="60">
        <f t="shared" si="8"/>
        <v>244.67631999999998</v>
      </c>
      <c r="K14" s="60">
        <f t="shared" si="8"/>
        <v>244.67631999999998</v>
      </c>
      <c r="L14" s="60">
        <f t="shared" si="8"/>
        <v>244.67631999999998</v>
      </c>
      <c r="M14" s="60">
        <f t="shared" si="8"/>
        <v>244.67631999999998</v>
      </c>
      <c r="N14" s="60">
        <f t="shared" si="8"/>
        <v>244.67631999999998</v>
      </c>
      <c r="O14" s="59">
        <f t="shared" si="6"/>
        <v>2936.1158399999999</v>
      </c>
    </row>
    <row r="15" spans="1:15" x14ac:dyDescent="0.3">
      <c r="A15" s="27"/>
      <c r="B15" s="47" t="s">
        <v>62</v>
      </c>
      <c r="C15" s="60">
        <v>868.75</v>
      </c>
      <c r="D15" s="60">
        <f>$C$15</f>
        <v>868.75</v>
      </c>
      <c r="E15" s="60">
        <f t="shared" ref="E15:N15" si="9">$C$15</f>
        <v>868.75</v>
      </c>
      <c r="F15" s="60">
        <f t="shared" si="9"/>
        <v>868.75</v>
      </c>
      <c r="G15" s="60">
        <f t="shared" si="9"/>
        <v>868.75</v>
      </c>
      <c r="H15" s="60">
        <f t="shared" si="9"/>
        <v>868.75</v>
      </c>
      <c r="I15" s="60">
        <f t="shared" si="9"/>
        <v>868.75</v>
      </c>
      <c r="J15" s="60">
        <f t="shared" si="9"/>
        <v>868.75</v>
      </c>
      <c r="K15" s="60">
        <f t="shared" si="9"/>
        <v>868.75</v>
      </c>
      <c r="L15" s="60">
        <f t="shared" si="9"/>
        <v>868.75</v>
      </c>
      <c r="M15" s="60">
        <f t="shared" si="9"/>
        <v>868.75</v>
      </c>
      <c r="N15" s="60">
        <f t="shared" si="9"/>
        <v>868.75</v>
      </c>
      <c r="O15" s="59">
        <f t="shared" si="6"/>
        <v>10425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104.86128000000001</v>
      </c>
      <c r="D16" s="60">
        <f>$C$16</f>
        <v>104.86128000000001</v>
      </c>
      <c r="E16" s="60">
        <f t="shared" ref="E16:N16" si="10">$C$16</f>
        <v>104.86128000000001</v>
      </c>
      <c r="F16" s="60">
        <f t="shared" si="10"/>
        <v>104.86128000000001</v>
      </c>
      <c r="G16" s="60">
        <f t="shared" si="10"/>
        <v>104.86128000000001</v>
      </c>
      <c r="H16" s="60">
        <f t="shared" si="10"/>
        <v>104.86128000000001</v>
      </c>
      <c r="I16" s="60">
        <f t="shared" si="10"/>
        <v>104.86128000000001</v>
      </c>
      <c r="J16" s="60">
        <f t="shared" si="10"/>
        <v>104.86128000000001</v>
      </c>
      <c r="K16" s="60">
        <f t="shared" si="10"/>
        <v>104.86128000000001</v>
      </c>
      <c r="L16" s="60">
        <f t="shared" si="10"/>
        <v>104.86128000000001</v>
      </c>
      <c r="M16" s="60">
        <f t="shared" si="10"/>
        <v>104.86128000000001</v>
      </c>
      <c r="N16" s="60">
        <f t="shared" si="10"/>
        <v>104.86128000000001</v>
      </c>
      <c r="O16" s="59">
        <f t="shared" si="6"/>
        <v>1258.33536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174.76880000000003</v>
      </c>
      <c r="D17" s="61">
        <f>$C$17</f>
        <v>174.76880000000003</v>
      </c>
      <c r="E17" s="61">
        <f t="shared" ref="E17:N17" si="11">$C$17</f>
        <v>174.76880000000003</v>
      </c>
      <c r="F17" s="61">
        <f t="shared" si="11"/>
        <v>174.76880000000003</v>
      </c>
      <c r="G17" s="61">
        <f t="shared" si="11"/>
        <v>174.76880000000003</v>
      </c>
      <c r="H17" s="61">
        <f t="shared" si="11"/>
        <v>174.76880000000003</v>
      </c>
      <c r="I17" s="61">
        <f t="shared" si="11"/>
        <v>174.76880000000003</v>
      </c>
      <c r="J17" s="61">
        <f t="shared" si="11"/>
        <v>174.76880000000003</v>
      </c>
      <c r="K17" s="61">
        <f t="shared" si="11"/>
        <v>174.76880000000003</v>
      </c>
      <c r="L17" s="61">
        <f t="shared" si="11"/>
        <v>174.76880000000003</v>
      </c>
      <c r="M17" s="61">
        <f t="shared" si="11"/>
        <v>174.76880000000003</v>
      </c>
      <c r="N17" s="61">
        <f t="shared" si="11"/>
        <v>174.76880000000003</v>
      </c>
      <c r="O17" s="59">
        <f t="shared" si="6"/>
        <v>2097.2256000000002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349.53760000000005</v>
      </c>
      <c r="D18" s="59">
        <f>$C$18</f>
        <v>349.53760000000005</v>
      </c>
      <c r="E18" s="59">
        <f t="shared" ref="E18:N18" si="12">$C$18</f>
        <v>349.53760000000005</v>
      </c>
      <c r="F18" s="59">
        <f t="shared" si="12"/>
        <v>349.53760000000005</v>
      </c>
      <c r="G18" s="59">
        <f t="shared" si="12"/>
        <v>349.53760000000005</v>
      </c>
      <c r="H18" s="59">
        <f t="shared" si="12"/>
        <v>349.53760000000005</v>
      </c>
      <c r="I18" s="59">
        <f t="shared" si="12"/>
        <v>349.53760000000005</v>
      </c>
      <c r="J18" s="59">
        <f t="shared" si="12"/>
        <v>349.53760000000005</v>
      </c>
      <c r="K18" s="59">
        <f t="shared" si="12"/>
        <v>349.53760000000005</v>
      </c>
      <c r="L18" s="59">
        <f t="shared" si="12"/>
        <v>349.53760000000005</v>
      </c>
      <c r="M18" s="59">
        <f t="shared" si="12"/>
        <v>349.53760000000005</v>
      </c>
      <c r="N18" s="59">
        <f t="shared" si="12"/>
        <v>349.53760000000005</v>
      </c>
      <c r="O18" s="59">
        <f t="shared" si="6"/>
        <v>4194.4512000000004</v>
      </c>
    </row>
    <row r="19" spans="1:15" x14ac:dyDescent="0.3">
      <c r="A19" s="27">
        <f t="shared" si="3"/>
        <v>-6.0794604071207218E-3</v>
      </c>
      <c r="B19" s="47" t="s">
        <v>59</v>
      </c>
      <c r="C19" s="59">
        <v>212.5</v>
      </c>
      <c r="D19" s="59">
        <f>C19</f>
        <v>212.5</v>
      </c>
      <c r="E19" s="59">
        <f t="shared" ref="E19:N19" si="13">D19</f>
        <v>212.5</v>
      </c>
      <c r="F19" s="59">
        <f t="shared" si="13"/>
        <v>212.5</v>
      </c>
      <c r="G19" s="59">
        <f t="shared" si="13"/>
        <v>212.5</v>
      </c>
      <c r="H19" s="59">
        <f t="shared" si="13"/>
        <v>212.5</v>
      </c>
      <c r="I19" s="59">
        <f t="shared" si="13"/>
        <v>212.5</v>
      </c>
      <c r="J19" s="59">
        <f t="shared" si="13"/>
        <v>212.5</v>
      </c>
      <c r="K19" s="59">
        <f t="shared" si="13"/>
        <v>212.5</v>
      </c>
      <c r="L19" s="59">
        <f t="shared" si="13"/>
        <v>212.5</v>
      </c>
      <c r="M19" s="59">
        <f t="shared" si="13"/>
        <v>212.5</v>
      </c>
      <c r="N19" s="59">
        <f t="shared" si="13"/>
        <v>212.5</v>
      </c>
      <c r="O19" s="59">
        <f t="shared" si="6"/>
        <v>2550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32055.103999999999</v>
      </c>
      <c r="D21" s="71">
        <f t="shared" ref="D21:F21" si="14">SUM(D11:D20)</f>
        <v>32055.103999999999</v>
      </c>
      <c r="E21" s="71">
        <f t="shared" si="14"/>
        <v>32055.103999999999</v>
      </c>
      <c r="F21" s="71">
        <f t="shared" si="14"/>
        <v>32055.103999999999</v>
      </c>
      <c r="G21" s="72">
        <f>SUM(G11:G20)</f>
        <v>32055.103999999999</v>
      </c>
      <c r="H21" s="72">
        <f t="shared" ref="H21:N21" si="15">SUM(H11:H20)</f>
        <v>32055.103999999999</v>
      </c>
      <c r="I21" s="72">
        <f t="shared" si="15"/>
        <v>32055.103999999999</v>
      </c>
      <c r="J21" s="72">
        <f t="shared" si="15"/>
        <v>32055.103999999999</v>
      </c>
      <c r="K21" s="72">
        <f t="shared" si="15"/>
        <v>32055.103999999999</v>
      </c>
      <c r="L21" s="72">
        <f t="shared" si="15"/>
        <v>32055.103999999999</v>
      </c>
      <c r="M21" s="72">
        <f t="shared" si="15"/>
        <v>32055.103999999999</v>
      </c>
      <c r="N21" s="72">
        <f t="shared" si="15"/>
        <v>32055.103999999999</v>
      </c>
      <c r="O21" s="72">
        <f>SUM(O11:O20)</f>
        <v>384661.24800000002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2898.6560000000027</v>
      </c>
      <c r="D23" s="71">
        <f t="shared" si="16"/>
        <v>2898.6560000000027</v>
      </c>
      <c r="E23" s="71">
        <f t="shared" si="16"/>
        <v>2898.6560000000027</v>
      </c>
      <c r="F23" s="71">
        <f t="shared" si="16"/>
        <v>2898.6560000000027</v>
      </c>
      <c r="G23" s="75">
        <f t="shared" si="16"/>
        <v>2898.6560000000027</v>
      </c>
      <c r="H23" s="75">
        <f t="shared" si="16"/>
        <v>2898.6560000000027</v>
      </c>
      <c r="I23" s="75">
        <f t="shared" si="16"/>
        <v>2898.6560000000027</v>
      </c>
      <c r="J23" s="75">
        <f t="shared" si="16"/>
        <v>2898.6560000000027</v>
      </c>
      <c r="K23" s="75">
        <f t="shared" si="16"/>
        <v>2898.6560000000027</v>
      </c>
      <c r="L23" s="75">
        <f t="shared" si="16"/>
        <v>2898.6560000000027</v>
      </c>
      <c r="M23" s="75">
        <f t="shared" si="16"/>
        <v>2898.6560000000027</v>
      </c>
      <c r="N23" s="75">
        <f t="shared" si="16"/>
        <v>2898.6560000000027</v>
      </c>
      <c r="O23" s="75">
        <f t="shared" si="16"/>
        <v>34783.871999999974</v>
      </c>
    </row>
    <row r="24" spans="1:15" x14ac:dyDescent="0.3">
      <c r="A24" s="23"/>
      <c r="B24" s="78" t="s">
        <v>64</v>
      </c>
      <c r="C24" s="79">
        <f>C23/C9</f>
        <v>8.2928302992296185E-2</v>
      </c>
      <c r="D24" s="79">
        <f t="shared" ref="D24:O24" si="17">D23/D9</f>
        <v>8.2928302992296185E-2</v>
      </c>
      <c r="E24" s="79">
        <f t="shared" si="17"/>
        <v>8.2928302992296185E-2</v>
      </c>
      <c r="F24" s="79">
        <f t="shared" si="17"/>
        <v>8.2928302992296185E-2</v>
      </c>
      <c r="G24" s="79">
        <f t="shared" si="17"/>
        <v>8.2928302992296185E-2</v>
      </c>
      <c r="H24" s="79">
        <f t="shared" si="17"/>
        <v>8.2928302992296185E-2</v>
      </c>
      <c r="I24" s="79">
        <f t="shared" si="17"/>
        <v>8.2928302992296185E-2</v>
      </c>
      <c r="J24" s="79">
        <f t="shared" si="17"/>
        <v>8.2928302992296185E-2</v>
      </c>
      <c r="K24" s="79">
        <f t="shared" si="17"/>
        <v>8.2928302992296185E-2</v>
      </c>
      <c r="L24" s="79">
        <f t="shared" si="17"/>
        <v>8.2928302992296185E-2</v>
      </c>
      <c r="M24" s="79">
        <f t="shared" si="17"/>
        <v>8.2928302992296185E-2</v>
      </c>
      <c r="N24" s="79">
        <f t="shared" si="17"/>
        <v>8.2928302992296185E-2</v>
      </c>
      <c r="O24" s="79">
        <f t="shared" si="17"/>
        <v>8.2928302992296046E-2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8.2928302992296185E-2</v>
      </c>
      <c r="B27" s="69" t="s">
        <v>19</v>
      </c>
      <c r="C27" s="71">
        <f t="shared" ref="C27:O27" si="19">C26+C23</f>
        <v>2898.6560000000027</v>
      </c>
      <c r="D27" s="71">
        <f t="shared" si="19"/>
        <v>2898.6560000000027</v>
      </c>
      <c r="E27" s="71">
        <f t="shared" si="19"/>
        <v>2898.6560000000027</v>
      </c>
      <c r="F27" s="71">
        <f t="shared" si="19"/>
        <v>2898.6560000000027</v>
      </c>
      <c r="G27" s="75">
        <f t="shared" si="19"/>
        <v>2898.6560000000027</v>
      </c>
      <c r="H27" s="75">
        <f t="shared" si="19"/>
        <v>2898.6560000000027</v>
      </c>
      <c r="I27" s="75">
        <f t="shared" si="19"/>
        <v>2898.6560000000027</v>
      </c>
      <c r="J27" s="75">
        <f t="shared" si="19"/>
        <v>2898.6560000000027</v>
      </c>
      <c r="K27" s="75">
        <f t="shared" si="19"/>
        <v>2898.6560000000027</v>
      </c>
      <c r="L27" s="75">
        <f t="shared" si="19"/>
        <v>2898.6560000000027</v>
      </c>
      <c r="M27" s="75">
        <f t="shared" si="19"/>
        <v>2898.6560000000027</v>
      </c>
      <c r="N27" s="75">
        <f t="shared" si="19"/>
        <v>2898.6560000000027</v>
      </c>
      <c r="O27" s="75">
        <f t="shared" si="19"/>
        <v>34783.871999999974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8.2928302992296185E-2</v>
      </c>
      <c r="B31" s="69" t="s">
        <v>23</v>
      </c>
      <c r="C31" s="71">
        <f t="shared" ref="C31:O31" si="20">C27+C29+C30</f>
        <v>2898.6560000000027</v>
      </c>
      <c r="D31" s="71">
        <f t="shared" si="20"/>
        <v>2898.6560000000027</v>
      </c>
      <c r="E31" s="71">
        <f t="shared" si="20"/>
        <v>2898.6560000000027</v>
      </c>
      <c r="F31" s="71">
        <f t="shared" si="20"/>
        <v>2898.6560000000027</v>
      </c>
      <c r="G31" s="75">
        <f t="shared" si="20"/>
        <v>2898.6560000000027</v>
      </c>
      <c r="H31" s="75">
        <f t="shared" si="20"/>
        <v>2898.6560000000027</v>
      </c>
      <c r="I31" s="75">
        <f t="shared" si="20"/>
        <v>2898.6560000000027</v>
      </c>
      <c r="J31" s="75">
        <f t="shared" si="20"/>
        <v>2898.6560000000027</v>
      </c>
      <c r="K31" s="75">
        <f t="shared" si="20"/>
        <v>2898.6560000000027</v>
      </c>
      <c r="L31" s="75">
        <f t="shared" si="20"/>
        <v>2898.6560000000027</v>
      </c>
      <c r="M31" s="75">
        <f t="shared" si="20"/>
        <v>2898.6560000000027</v>
      </c>
      <c r="N31" s="75">
        <f t="shared" si="20"/>
        <v>2898.6560000000027</v>
      </c>
      <c r="O31" s="75">
        <f t="shared" si="20"/>
        <v>34783.871999999974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-808.72502400000087</v>
      </c>
      <c r="D33" s="16">
        <f t="shared" si="21"/>
        <v>-808.72502400000087</v>
      </c>
      <c r="E33" s="16">
        <f t="shared" si="21"/>
        <v>-808.72502400000087</v>
      </c>
      <c r="F33" s="16">
        <f t="shared" si="21"/>
        <v>-808.72502400000087</v>
      </c>
      <c r="G33" s="17">
        <f>SUM(C33:F33)</f>
        <v>-3234.9000960000035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0.23916522582978217</v>
      </c>
      <c r="B35" s="18" t="s">
        <v>17</v>
      </c>
      <c r="C35" s="19">
        <f>C31+C33</f>
        <v>2089.9309760000019</v>
      </c>
      <c r="D35" s="19">
        <f>D31+D33</f>
        <v>2089.9309760000019</v>
      </c>
      <c r="E35" s="19">
        <f>E31+E33</f>
        <v>2089.9309760000019</v>
      </c>
      <c r="F35" s="19">
        <f>F31+F33</f>
        <v>2089.9309760000019</v>
      </c>
      <c r="G35" s="20">
        <f>SUM(C35:F35)</f>
        <v>8359.7239040000077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34953.760000000002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34953.760000000002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34953.760000000002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699.07520000000011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3495.3760000000002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-212.5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-212.5</v>
      </c>
      <c r="F72" s="44">
        <f>E72*1.22</f>
        <v>-259.25</v>
      </c>
    </row>
  </sheetData>
  <mergeCells count="29">
    <mergeCell ref="B44:D44"/>
    <mergeCell ref="F1:G1"/>
    <mergeCell ref="B40:D40"/>
    <mergeCell ref="B41:D41"/>
    <mergeCell ref="B42:D42"/>
    <mergeCell ref="B43:D43"/>
    <mergeCell ref="B2:C2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0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1EFCA-20FB-46A2-B30A-B3F5286CE66E}">
  <sheetPr>
    <tabColor rgb="FF92D050"/>
    <pageSetUpPr fitToPage="1"/>
  </sheetPr>
  <dimension ref="A1:Q72"/>
  <sheetViews>
    <sheetView topLeftCell="B1" zoomScaleNormal="100" workbookViewId="0">
      <selection activeCell="Q12" sqref="Q12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" width="9.140625" style="25"/>
    <col min="17" max="17" width="11.28515625" style="25" bestFit="1" customWidth="1"/>
    <col min="18" max="16384" width="9.140625" style="25"/>
  </cols>
  <sheetData>
    <row r="1" spans="1:17" x14ac:dyDescent="0.3">
      <c r="F1" s="102"/>
      <c r="G1" s="102"/>
    </row>
    <row r="2" spans="1:17" ht="30" x14ac:dyDescent="0.4">
      <c r="B2" s="48" t="s">
        <v>80</v>
      </c>
      <c r="C2" s="48"/>
      <c r="D2" s="48"/>
      <c r="E2" s="48"/>
      <c r="F2" s="48"/>
      <c r="G2" s="48"/>
    </row>
    <row r="3" spans="1:17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7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7" x14ac:dyDescent="0.3">
      <c r="A5" s="23"/>
      <c r="B5" s="1"/>
      <c r="C5" s="7"/>
      <c r="D5" s="7"/>
      <c r="E5" s="7"/>
      <c r="F5" s="7"/>
      <c r="G5" s="7"/>
      <c r="H5" s="24"/>
    </row>
    <row r="6" spans="1:17" x14ac:dyDescent="0.3">
      <c r="A6" s="23"/>
      <c r="B6" s="10" t="s">
        <v>44</v>
      </c>
      <c r="C6" s="11">
        <f>Pisa!C6+'Porto Azzurro'!C6</f>
        <v>39129.17</v>
      </c>
      <c r="D6" s="11">
        <f>$C$6</f>
        <v>39129.17</v>
      </c>
      <c r="E6" s="11">
        <f t="shared" ref="E6:N6" si="0">$C$6</f>
        <v>39129.17</v>
      </c>
      <c r="F6" s="11">
        <f t="shared" si="0"/>
        <v>39129.17</v>
      </c>
      <c r="G6" s="11">
        <f t="shared" si="0"/>
        <v>39129.17</v>
      </c>
      <c r="H6" s="11">
        <f t="shared" si="0"/>
        <v>39129.17</v>
      </c>
      <c r="I6" s="11">
        <f t="shared" si="0"/>
        <v>39129.17</v>
      </c>
      <c r="J6" s="11">
        <f t="shared" si="0"/>
        <v>39129.17</v>
      </c>
      <c r="K6" s="11">
        <f t="shared" si="0"/>
        <v>39129.17</v>
      </c>
      <c r="L6" s="11">
        <f t="shared" si="0"/>
        <v>39129.17</v>
      </c>
      <c r="M6" s="11">
        <f t="shared" si="0"/>
        <v>39129.17</v>
      </c>
      <c r="N6" s="11">
        <f t="shared" si="0"/>
        <v>39129.17</v>
      </c>
      <c r="O6" s="11">
        <f>SUM(C6:N6)</f>
        <v>469550.03999999986</v>
      </c>
    </row>
    <row r="7" spans="1:17" x14ac:dyDescent="0.3">
      <c r="A7" s="23"/>
      <c r="B7" s="54" t="s">
        <v>45</v>
      </c>
      <c r="C7" s="56">
        <f>Pisa!C7+'Porto Azzurro'!C7</f>
        <v>18380.809999999998</v>
      </c>
      <c r="D7" s="56">
        <f>$C$7</f>
        <v>18380.809999999998</v>
      </c>
      <c r="E7" s="56">
        <f t="shared" ref="E7:N7" si="1">$C$7</f>
        <v>18380.809999999998</v>
      </c>
      <c r="F7" s="56">
        <f t="shared" si="1"/>
        <v>18380.809999999998</v>
      </c>
      <c r="G7" s="56">
        <f t="shared" si="1"/>
        <v>18380.809999999998</v>
      </c>
      <c r="H7" s="56">
        <f t="shared" si="1"/>
        <v>18380.809999999998</v>
      </c>
      <c r="I7" s="56">
        <f t="shared" si="1"/>
        <v>18380.809999999998</v>
      </c>
      <c r="J7" s="56">
        <f t="shared" si="1"/>
        <v>18380.809999999998</v>
      </c>
      <c r="K7" s="56">
        <f t="shared" si="1"/>
        <v>18380.809999999998</v>
      </c>
      <c r="L7" s="56">
        <f t="shared" si="1"/>
        <v>18380.809999999998</v>
      </c>
      <c r="M7" s="56">
        <f t="shared" si="1"/>
        <v>18380.809999999998</v>
      </c>
      <c r="N7" s="56">
        <f t="shared" si="1"/>
        <v>18380.809999999998</v>
      </c>
      <c r="O7" s="28">
        <f>SUM(C7:N7)</f>
        <v>220569.71999999997</v>
      </c>
    </row>
    <row r="8" spans="1:17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7" ht="17.25" thickBot="1" x14ac:dyDescent="0.35">
      <c r="A9" s="26"/>
      <c r="B9" s="69" t="s">
        <v>16</v>
      </c>
      <c r="C9" s="73">
        <f>SUM(C6:C7)</f>
        <v>57509.979999999996</v>
      </c>
      <c r="D9" s="73">
        <f t="shared" ref="D9:N9" si="2">SUM(D6:D7)</f>
        <v>57509.979999999996</v>
      </c>
      <c r="E9" s="73">
        <f t="shared" si="2"/>
        <v>57509.979999999996</v>
      </c>
      <c r="F9" s="73">
        <f t="shared" si="2"/>
        <v>57509.979999999996</v>
      </c>
      <c r="G9" s="73">
        <f t="shared" si="2"/>
        <v>57509.979999999996</v>
      </c>
      <c r="H9" s="73">
        <f t="shared" si="2"/>
        <v>57509.979999999996</v>
      </c>
      <c r="I9" s="73">
        <f t="shared" si="2"/>
        <v>57509.979999999996</v>
      </c>
      <c r="J9" s="73">
        <f t="shared" si="2"/>
        <v>57509.979999999996</v>
      </c>
      <c r="K9" s="73">
        <f t="shared" si="2"/>
        <v>57509.979999999996</v>
      </c>
      <c r="L9" s="73">
        <f t="shared" si="2"/>
        <v>57509.979999999996</v>
      </c>
      <c r="M9" s="73">
        <f t="shared" si="2"/>
        <v>57509.979999999996</v>
      </c>
      <c r="N9" s="73">
        <f t="shared" si="2"/>
        <v>57509.979999999996</v>
      </c>
      <c r="O9" s="74">
        <f>SUM(O6:O7)</f>
        <v>690119.75999999978</v>
      </c>
    </row>
    <row r="10" spans="1:17" x14ac:dyDescent="0.3">
      <c r="A10" s="23"/>
    </row>
    <row r="11" spans="1:17" x14ac:dyDescent="0.3">
      <c r="A11" s="27">
        <f t="shared" ref="A11:A19" si="3">-G11/$G$9</f>
        <v>-0.71077859877537775</v>
      </c>
      <c r="B11" s="46" t="s">
        <v>32</v>
      </c>
      <c r="C11" s="58">
        <f>Pisa!C11+'Porto Azzurro'!C11</f>
        <v>40876.862999999998</v>
      </c>
      <c r="D11" s="58">
        <f>$C$11</f>
        <v>40876.862999999998</v>
      </c>
      <c r="E11" s="58">
        <f t="shared" ref="E11:N11" si="4">$C$11</f>
        <v>40876.862999999998</v>
      </c>
      <c r="F11" s="58">
        <f t="shared" si="4"/>
        <v>40876.862999999998</v>
      </c>
      <c r="G11" s="58">
        <f t="shared" si="4"/>
        <v>40876.862999999998</v>
      </c>
      <c r="H11" s="58">
        <f t="shared" si="4"/>
        <v>40876.862999999998</v>
      </c>
      <c r="I11" s="58">
        <f t="shared" si="4"/>
        <v>40876.862999999998</v>
      </c>
      <c r="J11" s="58">
        <f t="shared" si="4"/>
        <v>40876.862999999998</v>
      </c>
      <c r="K11" s="58">
        <f t="shared" si="4"/>
        <v>40876.862999999998</v>
      </c>
      <c r="L11" s="58">
        <f t="shared" si="4"/>
        <v>40876.862999999998</v>
      </c>
      <c r="M11" s="58">
        <f t="shared" si="4"/>
        <v>40876.862999999998</v>
      </c>
      <c r="N11" s="58">
        <f t="shared" si="4"/>
        <v>40876.862999999998</v>
      </c>
      <c r="O11" s="58">
        <f>SUM(C11:N11)</f>
        <v>490522.35600000009</v>
      </c>
    </row>
    <row r="12" spans="1:17" x14ac:dyDescent="0.3">
      <c r="A12" s="27">
        <f t="shared" si="3"/>
        <v>-0.10132224007033215</v>
      </c>
      <c r="B12" s="47" t="s">
        <v>60</v>
      </c>
      <c r="C12" s="59">
        <f>Pisa!C12+'Porto Azzurro'!C12</f>
        <v>5827.04</v>
      </c>
      <c r="D12" s="59">
        <f>$C$12</f>
        <v>5827.04</v>
      </c>
      <c r="E12" s="59">
        <f t="shared" ref="E12:N12" si="5">$C$12</f>
        <v>5827.04</v>
      </c>
      <c r="F12" s="59">
        <f t="shared" si="5"/>
        <v>5827.04</v>
      </c>
      <c r="G12" s="59">
        <f t="shared" si="5"/>
        <v>5827.04</v>
      </c>
      <c r="H12" s="59">
        <f t="shared" si="5"/>
        <v>5827.04</v>
      </c>
      <c r="I12" s="59">
        <f t="shared" si="5"/>
        <v>5827.04</v>
      </c>
      <c r="J12" s="59">
        <f t="shared" si="5"/>
        <v>5827.04</v>
      </c>
      <c r="K12" s="59">
        <f t="shared" si="5"/>
        <v>5827.04</v>
      </c>
      <c r="L12" s="59">
        <f t="shared" si="5"/>
        <v>5827.04</v>
      </c>
      <c r="M12" s="59">
        <f t="shared" si="5"/>
        <v>5827.04</v>
      </c>
      <c r="N12" s="59">
        <f t="shared" si="5"/>
        <v>5827.04</v>
      </c>
      <c r="O12" s="59">
        <f t="shared" ref="O12:O19" si="6">SUM(C12:N12)</f>
        <v>69924.479999999996</v>
      </c>
      <c r="Q12" s="28"/>
    </row>
    <row r="13" spans="1:17" x14ac:dyDescent="0.3">
      <c r="A13" s="27"/>
      <c r="B13" s="47" t="s">
        <v>63</v>
      </c>
      <c r="C13" s="59">
        <f>Pisa!C13+'Porto Azzurro'!C13</f>
        <v>1942.34</v>
      </c>
      <c r="D13" s="59">
        <f>C13</f>
        <v>1942.34</v>
      </c>
      <c r="E13" s="59">
        <f t="shared" ref="E13:N13" si="7">D13</f>
        <v>1942.34</v>
      </c>
      <c r="F13" s="59">
        <f t="shared" si="7"/>
        <v>1942.34</v>
      </c>
      <c r="G13" s="59">
        <f t="shared" si="7"/>
        <v>1942.34</v>
      </c>
      <c r="H13" s="59">
        <f t="shared" si="7"/>
        <v>1942.34</v>
      </c>
      <c r="I13" s="59">
        <f t="shared" si="7"/>
        <v>1942.34</v>
      </c>
      <c r="J13" s="59">
        <f t="shared" si="7"/>
        <v>1942.34</v>
      </c>
      <c r="K13" s="59">
        <f t="shared" si="7"/>
        <v>1942.34</v>
      </c>
      <c r="L13" s="59">
        <f t="shared" si="7"/>
        <v>1942.34</v>
      </c>
      <c r="M13" s="59">
        <f t="shared" si="7"/>
        <v>1942.34</v>
      </c>
      <c r="N13" s="59">
        <f t="shared" si="7"/>
        <v>1942.34</v>
      </c>
      <c r="O13" s="59">
        <f t="shared" si="6"/>
        <v>23308.079999999998</v>
      </c>
    </row>
    <row r="14" spans="1:17" x14ac:dyDescent="0.3">
      <c r="A14" s="27">
        <f t="shared" si="3"/>
        <v>-6.9999999999999993E-3</v>
      </c>
      <c r="B14" s="47" t="s">
        <v>61</v>
      </c>
      <c r="C14" s="59">
        <f>Pisa!C14+'Porto Azzurro'!C14</f>
        <v>402.56985999999995</v>
      </c>
      <c r="D14" s="60">
        <f>$C$14</f>
        <v>402.56985999999995</v>
      </c>
      <c r="E14" s="60">
        <f t="shared" ref="E14:N14" si="8">$C$14</f>
        <v>402.56985999999995</v>
      </c>
      <c r="F14" s="60">
        <f t="shared" si="8"/>
        <v>402.56985999999995</v>
      </c>
      <c r="G14" s="60">
        <f t="shared" si="8"/>
        <v>402.56985999999995</v>
      </c>
      <c r="H14" s="60">
        <f t="shared" si="8"/>
        <v>402.56985999999995</v>
      </c>
      <c r="I14" s="60">
        <f t="shared" si="8"/>
        <v>402.56985999999995</v>
      </c>
      <c r="J14" s="60">
        <f t="shared" si="8"/>
        <v>402.56985999999995</v>
      </c>
      <c r="K14" s="60">
        <f t="shared" si="8"/>
        <v>402.56985999999995</v>
      </c>
      <c r="L14" s="60">
        <f t="shared" si="8"/>
        <v>402.56985999999995</v>
      </c>
      <c r="M14" s="60">
        <f t="shared" si="8"/>
        <v>402.56985999999995</v>
      </c>
      <c r="N14" s="60">
        <f t="shared" si="8"/>
        <v>402.56985999999995</v>
      </c>
      <c r="O14" s="59">
        <f t="shared" si="6"/>
        <v>4830.8383199999998</v>
      </c>
      <c r="Q14" s="28"/>
    </row>
    <row r="15" spans="1:17" x14ac:dyDescent="0.3">
      <c r="A15" s="27"/>
      <c r="B15" s="47" t="s">
        <v>62</v>
      </c>
      <c r="C15" s="59">
        <f>Pisa!C15+'Porto Azzurro'!C15</f>
        <v>922.46</v>
      </c>
      <c r="D15" s="60">
        <f>$C$15</f>
        <v>922.46</v>
      </c>
      <c r="E15" s="60">
        <f t="shared" ref="E15:N15" si="9">$C$15</f>
        <v>922.46</v>
      </c>
      <c r="F15" s="60">
        <f t="shared" si="9"/>
        <v>922.46</v>
      </c>
      <c r="G15" s="60">
        <f t="shared" si="9"/>
        <v>922.46</v>
      </c>
      <c r="H15" s="60">
        <f t="shared" si="9"/>
        <v>922.46</v>
      </c>
      <c r="I15" s="60">
        <f t="shared" si="9"/>
        <v>922.46</v>
      </c>
      <c r="J15" s="60">
        <f t="shared" si="9"/>
        <v>922.46</v>
      </c>
      <c r="K15" s="60">
        <f t="shared" si="9"/>
        <v>922.46</v>
      </c>
      <c r="L15" s="60">
        <f t="shared" si="9"/>
        <v>922.46</v>
      </c>
      <c r="M15" s="60">
        <f t="shared" si="9"/>
        <v>922.46</v>
      </c>
      <c r="N15" s="60">
        <f t="shared" si="9"/>
        <v>922.46</v>
      </c>
      <c r="O15" s="59">
        <f t="shared" si="6"/>
        <v>11069.519999999997</v>
      </c>
    </row>
    <row r="16" spans="1:17" x14ac:dyDescent="0.3">
      <c r="A16" s="27">
        <f t="shared" si="3"/>
        <v>-3.0000000000000005E-3</v>
      </c>
      <c r="B16" s="47" t="s">
        <v>40</v>
      </c>
      <c r="C16" s="59">
        <f>Pisa!C16+'Porto Azzurro'!C16</f>
        <v>172.52994000000001</v>
      </c>
      <c r="D16" s="60">
        <f>$C$16</f>
        <v>172.52994000000001</v>
      </c>
      <c r="E16" s="60">
        <f t="shared" ref="E16:N16" si="10">$C$16</f>
        <v>172.52994000000001</v>
      </c>
      <c r="F16" s="60">
        <f t="shared" si="10"/>
        <v>172.52994000000001</v>
      </c>
      <c r="G16" s="60">
        <f t="shared" si="10"/>
        <v>172.52994000000001</v>
      </c>
      <c r="H16" s="60">
        <f t="shared" si="10"/>
        <v>172.52994000000001</v>
      </c>
      <c r="I16" s="60">
        <f t="shared" si="10"/>
        <v>172.52994000000001</v>
      </c>
      <c r="J16" s="60">
        <f t="shared" si="10"/>
        <v>172.52994000000001</v>
      </c>
      <c r="K16" s="60">
        <f t="shared" si="10"/>
        <v>172.52994000000001</v>
      </c>
      <c r="L16" s="60">
        <f t="shared" si="10"/>
        <v>172.52994000000001</v>
      </c>
      <c r="M16" s="60">
        <f t="shared" si="10"/>
        <v>172.52994000000001</v>
      </c>
      <c r="N16" s="60">
        <f t="shared" si="10"/>
        <v>172.52994000000001</v>
      </c>
      <c r="O16" s="59">
        <f t="shared" si="6"/>
        <v>2070.3592799999997</v>
      </c>
    </row>
    <row r="17" spans="1:15" x14ac:dyDescent="0.3">
      <c r="A17" s="27">
        <f t="shared" si="3"/>
        <v>-5.000000000000001E-3</v>
      </c>
      <c r="B17" s="47" t="s">
        <v>39</v>
      </c>
      <c r="C17" s="59">
        <f>Pisa!C17+'Porto Azzurro'!C17</f>
        <v>287.54990000000004</v>
      </c>
      <c r="D17" s="61">
        <f>$C$17</f>
        <v>287.54990000000004</v>
      </c>
      <c r="E17" s="61">
        <f t="shared" ref="E17:N17" si="11">$C$17</f>
        <v>287.54990000000004</v>
      </c>
      <c r="F17" s="61">
        <f t="shared" si="11"/>
        <v>287.54990000000004</v>
      </c>
      <c r="G17" s="61">
        <f t="shared" si="11"/>
        <v>287.54990000000004</v>
      </c>
      <c r="H17" s="61">
        <f t="shared" si="11"/>
        <v>287.54990000000004</v>
      </c>
      <c r="I17" s="61">
        <f t="shared" si="11"/>
        <v>287.54990000000004</v>
      </c>
      <c r="J17" s="61">
        <f t="shared" si="11"/>
        <v>287.54990000000004</v>
      </c>
      <c r="K17" s="61">
        <f t="shared" si="11"/>
        <v>287.54990000000004</v>
      </c>
      <c r="L17" s="61">
        <f t="shared" si="11"/>
        <v>287.54990000000004</v>
      </c>
      <c r="M17" s="61">
        <f t="shared" si="11"/>
        <v>287.54990000000004</v>
      </c>
      <c r="N17" s="61">
        <f t="shared" si="11"/>
        <v>287.54990000000004</v>
      </c>
      <c r="O17" s="59">
        <f t="shared" si="6"/>
        <v>3450.5988000000002</v>
      </c>
    </row>
    <row r="18" spans="1:15" x14ac:dyDescent="0.3">
      <c r="A18" s="27">
        <f t="shared" si="3"/>
        <v>-1.0000000000000002E-2</v>
      </c>
      <c r="B18" s="47" t="s">
        <v>41</v>
      </c>
      <c r="C18" s="59">
        <f>Pisa!C18+'Porto Azzurro'!C18</f>
        <v>575.09980000000007</v>
      </c>
      <c r="D18" s="59">
        <f>$C$18</f>
        <v>575.09980000000007</v>
      </c>
      <c r="E18" s="59">
        <f t="shared" ref="E18:N18" si="12">$C$18</f>
        <v>575.09980000000007</v>
      </c>
      <c r="F18" s="59">
        <f t="shared" si="12"/>
        <v>575.09980000000007</v>
      </c>
      <c r="G18" s="59">
        <f t="shared" si="12"/>
        <v>575.09980000000007</v>
      </c>
      <c r="H18" s="59">
        <f t="shared" si="12"/>
        <v>575.09980000000007</v>
      </c>
      <c r="I18" s="59">
        <f t="shared" si="12"/>
        <v>575.09980000000007</v>
      </c>
      <c r="J18" s="59">
        <f t="shared" si="12"/>
        <v>575.09980000000007</v>
      </c>
      <c r="K18" s="59">
        <f t="shared" si="12"/>
        <v>575.09980000000007</v>
      </c>
      <c r="L18" s="59">
        <f t="shared" si="12"/>
        <v>575.09980000000007</v>
      </c>
      <c r="M18" s="59">
        <f t="shared" si="12"/>
        <v>575.09980000000007</v>
      </c>
      <c r="N18" s="59">
        <f t="shared" si="12"/>
        <v>575.09980000000007</v>
      </c>
      <c r="O18" s="59">
        <f t="shared" si="6"/>
        <v>6901.1976000000004</v>
      </c>
    </row>
    <row r="19" spans="1:15" x14ac:dyDescent="0.3">
      <c r="A19" s="27">
        <f t="shared" si="3"/>
        <v>-6.8367264255699625E-3</v>
      </c>
      <c r="B19" s="47" t="s">
        <v>59</v>
      </c>
      <c r="C19" s="59">
        <f>Pisa!C19+'Porto Azzurro'!C19</f>
        <v>393.18</v>
      </c>
      <c r="D19" s="59">
        <f>C19</f>
        <v>393.18</v>
      </c>
      <c r="E19" s="59">
        <f t="shared" ref="E19:N19" si="13">D19</f>
        <v>393.18</v>
      </c>
      <c r="F19" s="59">
        <f t="shared" si="13"/>
        <v>393.18</v>
      </c>
      <c r="G19" s="59">
        <f t="shared" si="13"/>
        <v>393.18</v>
      </c>
      <c r="H19" s="59">
        <f t="shared" si="13"/>
        <v>393.18</v>
      </c>
      <c r="I19" s="59">
        <f t="shared" si="13"/>
        <v>393.18</v>
      </c>
      <c r="J19" s="59">
        <f t="shared" si="13"/>
        <v>393.18</v>
      </c>
      <c r="K19" s="59">
        <f t="shared" si="13"/>
        <v>393.18</v>
      </c>
      <c r="L19" s="59">
        <f t="shared" si="13"/>
        <v>393.18</v>
      </c>
      <c r="M19" s="59">
        <f t="shared" si="13"/>
        <v>393.18</v>
      </c>
      <c r="N19" s="59">
        <f t="shared" si="13"/>
        <v>393.18</v>
      </c>
      <c r="O19" s="59">
        <f t="shared" si="6"/>
        <v>4718.16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51399.6325</v>
      </c>
      <c r="D21" s="71">
        <f t="shared" ref="D21:F21" si="14">SUM(D11:D20)</f>
        <v>51399.6325</v>
      </c>
      <c r="E21" s="71">
        <f t="shared" si="14"/>
        <v>51399.6325</v>
      </c>
      <c r="F21" s="71">
        <f t="shared" si="14"/>
        <v>51399.6325</v>
      </c>
      <c r="G21" s="72">
        <f>SUM(G11:G20)</f>
        <v>51399.6325</v>
      </c>
      <c r="H21" s="72">
        <f t="shared" ref="H21:N21" si="15">SUM(H11:H20)</f>
        <v>51399.6325</v>
      </c>
      <c r="I21" s="72">
        <f t="shared" si="15"/>
        <v>51399.6325</v>
      </c>
      <c r="J21" s="72">
        <f t="shared" si="15"/>
        <v>51399.6325</v>
      </c>
      <c r="K21" s="72">
        <f t="shared" si="15"/>
        <v>51399.6325</v>
      </c>
      <c r="L21" s="72">
        <f t="shared" si="15"/>
        <v>51399.6325</v>
      </c>
      <c r="M21" s="72">
        <f t="shared" si="15"/>
        <v>51399.6325</v>
      </c>
      <c r="N21" s="72">
        <f t="shared" si="15"/>
        <v>51399.6325</v>
      </c>
      <c r="O21" s="72">
        <f>SUM(O11:O20)</f>
        <v>616795.59000000008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6110.3474999999962</v>
      </c>
      <c r="D23" s="71">
        <f t="shared" si="16"/>
        <v>6110.3474999999962</v>
      </c>
      <c r="E23" s="71">
        <f t="shared" si="16"/>
        <v>6110.3474999999962</v>
      </c>
      <c r="F23" s="71">
        <f t="shared" si="16"/>
        <v>6110.3474999999962</v>
      </c>
      <c r="G23" s="75">
        <f t="shared" si="16"/>
        <v>6110.3474999999962</v>
      </c>
      <c r="H23" s="75">
        <f t="shared" si="16"/>
        <v>6110.3474999999962</v>
      </c>
      <c r="I23" s="75">
        <f t="shared" si="16"/>
        <v>6110.3474999999962</v>
      </c>
      <c r="J23" s="75">
        <f t="shared" si="16"/>
        <v>6110.3474999999962</v>
      </c>
      <c r="K23" s="75">
        <f t="shared" si="16"/>
        <v>6110.3474999999962</v>
      </c>
      <c r="L23" s="75">
        <f t="shared" si="16"/>
        <v>6110.3474999999962</v>
      </c>
      <c r="M23" s="75">
        <f t="shared" si="16"/>
        <v>6110.3474999999962</v>
      </c>
      <c r="N23" s="75">
        <f t="shared" si="16"/>
        <v>6110.3474999999962</v>
      </c>
      <c r="O23" s="75">
        <f t="shared" si="16"/>
        <v>73324.169999999693</v>
      </c>
    </row>
    <row r="24" spans="1:15" x14ac:dyDescent="0.3">
      <c r="A24" s="23"/>
      <c r="B24" s="78" t="s">
        <v>64</v>
      </c>
      <c r="C24" s="79">
        <f>C23/C9</f>
        <v>0.10624847200433728</v>
      </c>
      <c r="D24" s="79">
        <f t="shared" ref="D24:O24" si="17">D23/D9</f>
        <v>0.10624847200433728</v>
      </c>
      <c r="E24" s="79">
        <f t="shared" si="17"/>
        <v>0.10624847200433728</v>
      </c>
      <c r="F24" s="79">
        <f t="shared" si="17"/>
        <v>0.10624847200433728</v>
      </c>
      <c r="G24" s="79">
        <f t="shared" si="17"/>
        <v>0.10624847200433728</v>
      </c>
      <c r="H24" s="79">
        <f t="shared" si="17"/>
        <v>0.10624847200433728</v>
      </c>
      <c r="I24" s="79">
        <f t="shared" si="17"/>
        <v>0.10624847200433728</v>
      </c>
      <c r="J24" s="79">
        <f t="shared" si="17"/>
        <v>0.10624847200433728</v>
      </c>
      <c r="K24" s="79">
        <f t="shared" si="17"/>
        <v>0.10624847200433728</v>
      </c>
      <c r="L24" s="79">
        <f t="shared" si="17"/>
        <v>0.10624847200433728</v>
      </c>
      <c r="M24" s="79">
        <f t="shared" si="17"/>
        <v>0.10624847200433728</v>
      </c>
      <c r="N24" s="79">
        <f t="shared" si="17"/>
        <v>0.10624847200433728</v>
      </c>
      <c r="O24" s="79">
        <f t="shared" si="17"/>
        <v>0.10624847200433692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0.10624847200433728</v>
      </c>
      <c r="B27" s="69" t="s">
        <v>19</v>
      </c>
      <c r="C27" s="71">
        <f t="shared" ref="C27:O27" si="19">C26+C23</f>
        <v>6110.3474999999962</v>
      </c>
      <c r="D27" s="71">
        <f t="shared" si="19"/>
        <v>6110.3474999999962</v>
      </c>
      <c r="E27" s="71">
        <f t="shared" si="19"/>
        <v>6110.3474999999962</v>
      </c>
      <c r="F27" s="71">
        <f t="shared" si="19"/>
        <v>6110.3474999999962</v>
      </c>
      <c r="G27" s="75">
        <f t="shared" si="19"/>
        <v>6110.3474999999962</v>
      </c>
      <c r="H27" s="75">
        <f t="shared" si="19"/>
        <v>6110.3474999999962</v>
      </c>
      <c r="I27" s="75">
        <f t="shared" si="19"/>
        <v>6110.3474999999962</v>
      </c>
      <c r="J27" s="75">
        <f t="shared" si="19"/>
        <v>6110.3474999999962</v>
      </c>
      <c r="K27" s="75">
        <f t="shared" si="19"/>
        <v>6110.3474999999962</v>
      </c>
      <c r="L27" s="75">
        <f t="shared" si="19"/>
        <v>6110.3474999999962</v>
      </c>
      <c r="M27" s="75">
        <f t="shared" si="19"/>
        <v>6110.3474999999962</v>
      </c>
      <c r="N27" s="75">
        <f t="shared" si="19"/>
        <v>6110.3474999999962</v>
      </c>
      <c r="O27" s="75">
        <f t="shared" si="19"/>
        <v>73324.169999999693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0.10624847200433728</v>
      </c>
      <c r="B31" s="69" t="s">
        <v>23</v>
      </c>
      <c r="C31" s="71">
        <f t="shared" ref="C31:O31" si="20">C27+C29+C30</f>
        <v>6110.3474999999962</v>
      </c>
      <c r="D31" s="71">
        <f t="shared" si="20"/>
        <v>6110.3474999999962</v>
      </c>
      <c r="E31" s="71">
        <f t="shared" si="20"/>
        <v>6110.3474999999962</v>
      </c>
      <c r="F31" s="71">
        <f t="shared" si="20"/>
        <v>6110.3474999999962</v>
      </c>
      <c r="G31" s="75">
        <f t="shared" si="20"/>
        <v>6110.3474999999962</v>
      </c>
      <c r="H31" s="75">
        <f t="shared" si="20"/>
        <v>6110.3474999999962</v>
      </c>
      <c r="I31" s="75">
        <f t="shared" si="20"/>
        <v>6110.3474999999962</v>
      </c>
      <c r="J31" s="75">
        <f t="shared" si="20"/>
        <v>6110.3474999999962</v>
      </c>
      <c r="K31" s="75">
        <f t="shared" si="20"/>
        <v>6110.3474999999962</v>
      </c>
      <c r="L31" s="75">
        <f t="shared" si="20"/>
        <v>6110.3474999999962</v>
      </c>
      <c r="M31" s="75">
        <f t="shared" si="20"/>
        <v>6110.3474999999962</v>
      </c>
      <c r="N31" s="75">
        <f t="shared" si="20"/>
        <v>6110.3474999999962</v>
      </c>
      <c r="O31" s="75">
        <f t="shared" si="20"/>
        <v>73324.169999999693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-1704.7869524999992</v>
      </c>
      <c r="D33" s="16">
        <f t="shared" si="21"/>
        <v>-1704.7869524999992</v>
      </c>
      <c r="E33" s="16">
        <f t="shared" si="21"/>
        <v>-1704.7869524999992</v>
      </c>
      <c r="F33" s="16">
        <f t="shared" si="21"/>
        <v>-1704.7869524999992</v>
      </c>
      <c r="G33" s="17">
        <f>SUM(C33:F33)</f>
        <v>-6819.1478099999968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0.30642059326050874</v>
      </c>
      <c r="B35" s="18" t="s">
        <v>17</v>
      </c>
      <c r="C35" s="19">
        <f>C31+C33</f>
        <v>4405.5605474999975</v>
      </c>
      <c r="D35" s="19">
        <f>D31+D33</f>
        <v>4405.5605474999975</v>
      </c>
      <c r="E35" s="19">
        <f>E31+E33</f>
        <v>4405.5605474999975</v>
      </c>
      <c r="F35" s="19">
        <f>F31+F33</f>
        <v>4405.5605474999975</v>
      </c>
      <c r="G35" s="20">
        <f>SUM(C35:F35)</f>
        <v>17622.24218999999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57509.979999999996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57509.979999999996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57509.979999999996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1150.1995999999999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5750.9979999999996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-393.18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-393.18</v>
      </c>
      <c r="F72" s="44">
        <f>E72*1.22</f>
        <v>-479.67959999999999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O27">
    <cfRule type="cellIs" dxfId="9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376F-89DF-4E31-AEAA-051B5517A811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1" t="s">
        <v>81</v>
      </c>
      <c r="C2" s="81"/>
      <c r="D2" s="81"/>
      <c r="E2" s="81"/>
      <c r="F2" s="81"/>
      <c r="G2" s="81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2505.69</v>
      </c>
      <c r="D6" s="11">
        <f>$C$6</f>
        <v>2505.69</v>
      </c>
      <c r="E6" s="11">
        <f t="shared" ref="E6:N6" si="0">$C$6</f>
        <v>2505.69</v>
      </c>
      <c r="F6" s="11">
        <f t="shared" si="0"/>
        <v>2505.69</v>
      </c>
      <c r="G6" s="11">
        <f t="shared" si="0"/>
        <v>2505.69</v>
      </c>
      <c r="H6" s="11">
        <f t="shared" si="0"/>
        <v>2505.69</v>
      </c>
      <c r="I6" s="11">
        <f t="shared" si="0"/>
        <v>2505.69</v>
      </c>
      <c r="J6" s="11">
        <f t="shared" si="0"/>
        <v>2505.69</v>
      </c>
      <c r="K6" s="11">
        <f t="shared" si="0"/>
        <v>2505.69</v>
      </c>
      <c r="L6" s="11">
        <f t="shared" si="0"/>
        <v>2505.69</v>
      </c>
      <c r="M6" s="11">
        <f t="shared" si="0"/>
        <v>2505.69</v>
      </c>
      <c r="N6" s="11">
        <f t="shared" si="0"/>
        <v>2505.69</v>
      </c>
      <c r="O6" s="11">
        <f>SUM(C6:N6)</f>
        <v>30068.279999999995</v>
      </c>
    </row>
    <row r="7" spans="1:15" x14ac:dyDescent="0.3">
      <c r="A7" s="23"/>
      <c r="B7" s="54" t="s">
        <v>45</v>
      </c>
      <c r="C7" s="56">
        <v>1349.22</v>
      </c>
      <c r="D7" s="56">
        <f>$C$7</f>
        <v>1349.22</v>
      </c>
      <c r="E7" s="56">
        <f t="shared" ref="E7:N7" si="1">$C$7</f>
        <v>1349.22</v>
      </c>
      <c r="F7" s="56">
        <f t="shared" si="1"/>
        <v>1349.22</v>
      </c>
      <c r="G7" s="56">
        <f t="shared" si="1"/>
        <v>1349.22</v>
      </c>
      <c r="H7" s="56">
        <f t="shared" si="1"/>
        <v>1349.22</v>
      </c>
      <c r="I7" s="56">
        <f t="shared" si="1"/>
        <v>1349.22</v>
      </c>
      <c r="J7" s="56">
        <f t="shared" si="1"/>
        <v>1349.22</v>
      </c>
      <c r="K7" s="56">
        <f t="shared" si="1"/>
        <v>1349.22</v>
      </c>
      <c r="L7" s="56">
        <f t="shared" si="1"/>
        <v>1349.22</v>
      </c>
      <c r="M7" s="56">
        <f t="shared" si="1"/>
        <v>1349.22</v>
      </c>
      <c r="N7" s="56">
        <f t="shared" si="1"/>
        <v>1349.22</v>
      </c>
      <c r="O7" s="28">
        <f>SUM(C7:N7)</f>
        <v>16190.639999999998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3854.91</v>
      </c>
      <c r="D9" s="73">
        <f t="shared" ref="D9:N9" si="2">SUM(D6:D7)</f>
        <v>3854.91</v>
      </c>
      <c r="E9" s="73">
        <f t="shared" si="2"/>
        <v>3854.91</v>
      </c>
      <c r="F9" s="73">
        <f t="shared" si="2"/>
        <v>3854.91</v>
      </c>
      <c r="G9" s="73">
        <f t="shared" si="2"/>
        <v>3854.91</v>
      </c>
      <c r="H9" s="73">
        <f t="shared" si="2"/>
        <v>3854.91</v>
      </c>
      <c r="I9" s="73">
        <f t="shared" si="2"/>
        <v>3854.91</v>
      </c>
      <c r="J9" s="73">
        <f t="shared" si="2"/>
        <v>3854.91</v>
      </c>
      <c r="K9" s="73">
        <f t="shared" si="2"/>
        <v>3854.91</v>
      </c>
      <c r="L9" s="73">
        <f t="shared" si="2"/>
        <v>3854.91</v>
      </c>
      <c r="M9" s="73">
        <f t="shared" si="2"/>
        <v>3854.91</v>
      </c>
      <c r="N9" s="73">
        <f t="shared" si="2"/>
        <v>3854.91</v>
      </c>
      <c r="O9" s="74">
        <f>SUM(O6:O7)</f>
        <v>46258.919999999991</v>
      </c>
    </row>
    <row r="10" spans="1:15" x14ac:dyDescent="0.3">
      <c r="A10" s="23"/>
    </row>
    <row r="11" spans="1:15" x14ac:dyDescent="0.3">
      <c r="A11" s="27">
        <f t="shared" ref="A11:A19" si="3">-G11/$G$9</f>
        <v>-0.6</v>
      </c>
      <c r="B11" s="46" t="s">
        <v>32</v>
      </c>
      <c r="C11" s="58">
        <f>(C6*60%)+(C7*60%)</f>
        <v>2312.9459999999999</v>
      </c>
      <c r="D11" s="58">
        <f>$C$11</f>
        <v>2312.9459999999999</v>
      </c>
      <c r="E11" s="58">
        <f t="shared" ref="E11:N11" si="4">$C$11</f>
        <v>2312.9459999999999</v>
      </c>
      <c r="F11" s="58">
        <f t="shared" si="4"/>
        <v>2312.9459999999999</v>
      </c>
      <c r="G11" s="58">
        <f t="shared" si="4"/>
        <v>2312.9459999999999</v>
      </c>
      <c r="H11" s="58">
        <f t="shared" si="4"/>
        <v>2312.9459999999999</v>
      </c>
      <c r="I11" s="58">
        <f t="shared" si="4"/>
        <v>2312.9459999999999</v>
      </c>
      <c r="J11" s="58">
        <f t="shared" si="4"/>
        <v>2312.9459999999999</v>
      </c>
      <c r="K11" s="58">
        <f t="shared" si="4"/>
        <v>2312.9459999999999</v>
      </c>
      <c r="L11" s="58">
        <f t="shared" si="4"/>
        <v>2312.9459999999999</v>
      </c>
      <c r="M11" s="58">
        <f t="shared" si="4"/>
        <v>2312.9459999999999</v>
      </c>
      <c r="N11" s="58">
        <f t="shared" si="4"/>
        <v>2312.9459999999999</v>
      </c>
      <c r="O11" s="58">
        <f>SUM(C11:N11)</f>
        <v>27755.351999999999</v>
      </c>
    </row>
    <row r="12" spans="1:15" x14ac:dyDescent="0.3">
      <c r="A12" s="27">
        <f t="shared" si="3"/>
        <v>-0.2653550925961955</v>
      </c>
      <c r="B12" s="47" t="s">
        <v>60</v>
      </c>
      <c r="C12" s="59">
        <v>1022.92</v>
      </c>
      <c r="D12" s="59">
        <f>$C$12</f>
        <v>1022.92</v>
      </c>
      <c r="E12" s="59">
        <f t="shared" ref="E12:N12" si="5">$C$12</f>
        <v>1022.92</v>
      </c>
      <c r="F12" s="59">
        <f t="shared" si="5"/>
        <v>1022.92</v>
      </c>
      <c r="G12" s="59">
        <f t="shared" si="5"/>
        <v>1022.92</v>
      </c>
      <c r="H12" s="59">
        <f t="shared" si="5"/>
        <v>1022.92</v>
      </c>
      <c r="I12" s="59">
        <f t="shared" si="5"/>
        <v>1022.92</v>
      </c>
      <c r="J12" s="59">
        <f t="shared" si="5"/>
        <v>1022.92</v>
      </c>
      <c r="K12" s="59">
        <f t="shared" si="5"/>
        <v>1022.92</v>
      </c>
      <c r="L12" s="59">
        <f t="shared" si="5"/>
        <v>1022.92</v>
      </c>
      <c r="M12" s="59">
        <f t="shared" si="5"/>
        <v>1022.92</v>
      </c>
      <c r="N12" s="59">
        <f t="shared" si="5"/>
        <v>1022.92</v>
      </c>
      <c r="O12" s="59">
        <f t="shared" ref="O12:O19" si="6">SUM(C12:N12)</f>
        <v>12275.039999999999</v>
      </c>
    </row>
    <row r="13" spans="1:15" x14ac:dyDescent="0.3">
      <c r="A13" s="27"/>
      <c r="B13" s="47" t="s">
        <v>63</v>
      </c>
      <c r="C13" s="59">
        <v>340.97</v>
      </c>
      <c r="D13" s="59">
        <f>C13</f>
        <v>340.97</v>
      </c>
      <c r="E13" s="59">
        <f t="shared" ref="E13:N13" si="7">D13</f>
        <v>340.97</v>
      </c>
      <c r="F13" s="59">
        <f t="shared" si="7"/>
        <v>340.97</v>
      </c>
      <c r="G13" s="59">
        <f t="shared" si="7"/>
        <v>340.97</v>
      </c>
      <c r="H13" s="59">
        <f t="shared" si="7"/>
        <v>340.97</v>
      </c>
      <c r="I13" s="59">
        <f t="shared" si="7"/>
        <v>340.97</v>
      </c>
      <c r="J13" s="59">
        <f t="shared" si="7"/>
        <v>340.97</v>
      </c>
      <c r="K13" s="59">
        <f t="shared" si="7"/>
        <v>340.97</v>
      </c>
      <c r="L13" s="59">
        <f t="shared" si="7"/>
        <v>340.97</v>
      </c>
      <c r="M13" s="59">
        <f t="shared" si="7"/>
        <v>340.97</v>
      </c>
      <c r="N13" s="59">
        <f t="shared" si="7"/>
        <v>340.97</v>
      </c>
      <c r="O13" s="59">
        <f t="shared" si="6"/>
        <v>4091.6400000000012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26.984369999999995</v>
      </c>
      <c r="D14" s="60">
        <f>$C$14</f>
        <v>26.984369999999995</v>
      </c>
      <c r="E14" s="60">
        <f t="shared" ref="E14:N14" si="8">$C$14</f>
        <v>26.984369999999995</v>
      </c>
      <c r="F14" s="60">
        <f t="shared" si="8"/>
        <v>26.984369999999995</v>
      </c>
      <c r="G14" s="60">
        <f t="shared" si="8"/>
        <v>26.984369999999995</v>
      </c>
      <c r="H14" s="60">
        <f t="shared" si="8"/>
        <v>26.984369999999995</v>
      </c>
      <c r="I14" s="60">
        <f t="shared" si="8"/>
        <v>26.984369999999995</v>
      </c>
      <c r="J14" s="60">
        <f t="shared" si="8"/>
        <v>26.984369999999995</v>
      </c>
      <c r="K14" s="60">
        <f t="shared" si="8"/>
        <v>26.984369999999995</v>
      </c>
      <c r="L14" s="60">
        <f t="shared" si="8"/>
        <v>26.984369999999995</v>
      </c>
      <c r="M14" s="60">
        <f t="shared" si="8"/>
        <v>26.984369999999995</v>
      </c>
      <c r="N14" s="60">
        <f t="shared" si="8"/>
        <v>26.984369999999995</v>
      </c>
      <c r="O14" s="59">
        <f t="shared" si="6"/>
        <v>323.81243999999992</v>
      </c>
    </row>
    <row r="15" spans="1:15" x14ac:dyDescent="0.3">
      <c r="A15" s="27"/>
      <c r="B15" s="47" t="s">
        <v>62</v>
      </c>
      <c r="C15" s="60">
        <v>18.079999999999998</v>
      </c>
      <c r="D15" s="60">
        <f>$C$15</f>
        <v>18.079999999999998</v>
      </c>
      <c r="E15" s="60">
        <f t="shared" ref="E15:N15" si="9">$C$15</f>
        <v>18.079999999999998</v>
      </c>
      <c r="F15" s="60">
        <f t="shared" si="9"/>
        <v>18.079999999999998</v>
      </c>
      <c r="G15" s="60">
        <f t="shared" si="9"/>
        <v>18.079999999999998</v>
      </c>
      <c r="H15" s="60">
        <f t="shared" si="9"/>
        <v>18.079999999999998</v>
      </c>
      <c r="I15" s="60">
        <f t="shared" si="9"/>
        <v>18.079999999999998</v>
      </c>
      <c r="J15" s="60">
        <f t="shared" si="9"/>
        <v>18.079999999999998</v>
      </c>
      <c r="K15" s="60">
        <f t="shared" si="9"/>
        <v>18.079999999999998</v>
      </c>
      <c r="L15" s="60">
        <f t="shared" si="9"/>
        <v>18.079999999999998</v>
      </c>
      <c r="M15" s="60">
        <f t="shared" si="9"/>
        <v>18.079999999999998</v>
      </c>
      <c r="N15" s="60">
        <f t="shared" si="9"/>
        <v>18.079999999999998</v>
      </c>
      <c r="O15" s="59">
        <f t="shared" si="6"/>
        <v>216.95999999999992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11.564729999999999</v>
      </c>
      <c r="D16" s="60">
        <f>$C$16</f>
        <v>11.564729999999999</v>
      </c>
      <c r="E16" s="60">
        <f t="shared" ref="E16:N16" si="10">$C$16</f>
        <v>11.564729999999999</v>
      </c>
      <c r="F16" s="60">
        <f t="shared" si="10"/>
        <v>11.564729999999999</v>
      </c>
      <c r="G16" s="60">
        <f t="shared" si="10"/>
        <v>11.564729999999999</v>
      </c>
      <c r="H16" s="60">
        <f t="shared" si="10"/>
        <v>11.564729999999999</v>
      </c>
      <c r="I16" s="60">
        <f t="shared" si="10"/>
        <v>11.564729999999999</v>
      </c>
      <c r="J16" s="60">
        <f t="shared" si="10"/>
        <v>11.564729999999999</v>
      </c>
      <c r="K16" s="60">
        <f t="shared" si="10"/>
        <v>11.564729999999999</v>
      </c>
      <c r="L16" s="60">
        <f t="shared" si="10"/>
        <v>11.564729999999999</v>
      </c>
      <c r="M16" s="60">
        <f t="shared" si="10"/>
        <v>11.564729999999999</v>
      </c>
      <c r="N16" s="60">
        <f t="shared" si="10"/>
        <v>11.564729999999999</v>
      </c>
      <c r="O16" s="59">
        <f t="shared" si="6"/>
        <v>138.77676</v>
      </c>
    </row>
    <row r="17" spans="1:15" x14ac:dyDescent="0.3">
      <c r="A17" s="27">
        <f t="shared" si="3"/>
        <v>-5.000000000000001E-3</v>
      </c>
      <c r="B17" s="47" t="s">
        <v>39</v>
      </c>
      <c r="C17" s="61">
        <f>C9*0.5%</f>
        <v>19.274550000000001</v>
      </c>
      <c r="D17" s="61">
        <f>$C$17</f>
        <v>19.274550000000001</v>
      </c>
      <c r="E17" s="61">
        <f t="shared" ref="E17:N17" si="11">$C$17</f>
        <v>19.274550000000001</v>
      </c>
      <c r="F17" s="61">
        <f t="shared" si="11"/>
        <v>19.274550000000001</v>
      </c>
      <c r="G17" s="61">
        <f t="shared" si="11"/>
        <v>19.274550000000001</v>
      </c>
      <c r="H17" s="61">
        <f t="shared" si="11"/>
        <v>19.274550000000001</v>
      </c>
      <c r="I17" s="61">
        <f t="shared" si="11"/>
        <v>19.274550000000001</v>
      </c>
      <c r="J17" s="61">
        <f t="shared" si="11"/>
        <v>19.274550000000001</v>
      </c>
      <c r="K17" s="61">
        <f t="shared" si="11"/>
        <v>19.274550000000001</v>
      </c>
      <c r="L17" s="61">
        <f t="shared" si="11"/>
        <v>19.274550000000001</v>
      </c>
      <c r="M17" s="61">
        <f t="shared" si="11"/>
        <v>19.274550000000001</v>
      </c>
      <c r="N17" s="61">
        <f t="shared" si="11"/>
        <v>19.274550000000001</v>
      </c>
      <c r="O17" s="59">
        <f t="shared" si="6"/>
        <v>231.29460000000003</v>
      </c>
    </row>
    <row r="18" spans="1:15" x14ac:dyDescent="0.3">
      <c r="A18" s="27">
        <f t="shared" si="3"/>
        <v>-1.0000000000000002E-2</v>
      </c>
      <c r="B18" s="47" t="s">
        <v>41</v>
      </c>
      <c r="C18" s="59">
        <f>C9*1%</f>
        <v>38.549100000000003</v>
      </c>
      <c r="D18" s="59">
        <f>$C$18</f>
        <v>38.549100000000003</v>
      </c>
      <c r="E18" s="59">
        <f t="shared" ref="E18:N18" si="12">$C$18</f>
        <v>38.549100000000003</v>
      </c>
      <c r="F18" s="59">
        <f t="shared" si="12"/>
        <v>38.549100000000003</v>
      </c>
      <c r="G18" s="59">
        <f t="shared" si="12"/>
        <v>38.549100000000003</v>
      </c>
      <c r="H18" s="59">
        <f t="shared" si="12"/>
        <v>38.549100000000003</v>
      </c>
      <c r="I18" s="59">
        <f t="shared" si="12"/>
        <v>38.549100000000003</v>
      </c>
      <c r="J18" s="59">
        <f t="shared" si="12"/>
        <v>38.549100000000003</v>
      </c>
      <c r="K18" s="59">
        <f t="shared" si="12"/>
        <v>38.549100000000003</v>
      </c>
      <c r="L18" s="59">
        <f t="shared" si="12"/>
        <v>38.549100000000003</v>
      </c>
      <c r="M18" s="59">
        <f t="shared" si="12"/>
        <v>38.549100000000003</v>
      </c>
      <c r="N18" s="59">
        <f t="shared" si="12"/>
        <v>38.549100000000003</v>
      </c>
      <c r="O18" s="59">
        <f t="shared" si="6"/>
        <v>462.58920000000006</v>
      </c>
    </row>
    <row r="19" spans="1:15" x14ac:dyDescent="0.3">
      <c r="A19" s="27">
        <f t="shared" si="3"/>
        <v>-1.0267425179835586E-2</v>
      </c>
      <c r="B19" s="47" t="s">
        <v>59</v>
      </c>
      <c r="C19" s="61">
        <v>39.58</v>
      </c>
      <c r="D19" s="59">
        <f>C19</f>
        <v>39.58</v>
      </c>
      <c r="E19" s="59">
        <f t="shared" ref="E19:N19" si="13">D19</f>
        <v>39.58</v>
      </c>
      <c r="F19" s="59">
        <f t="shared" si="13"/>
        <v>39.58</v>
      </c>
      <c r="G19" s="59">
        <f t="shared" si="13"/>
        <v>39.58</v>
      </c>
      <c r="H19" s="59">
        <f t="shared" si="13"/>
        <v>39.58</v>
      </c>
      <c r="I19" s="59">
        <f t="shared" si="13"/>
        <v>39.58</v>
      </c>
      <c r="J19" s="59">
        <f t="shared" si="13"/>
        <v>39.58</v>
      </c>
      <c r="K19" s="59">
        <f t="shared" si="13"/>
        <v>39.58</v>
      </c>
      <c r="L19" s="59">
        <f t="shared" si="13"/>
        <v>39.58</v>
      </c>
      <c r="M19" s="59">
        <f t="shared" si="13"/>
        <v>39.58</v>
      </c>
      <c r="N19" s="59">
        <f t="shared" si="13"/>
        <v>39.58</v>
      </c>
      <c r="O19" s="59">
        <f t="shared" si="6"/>
        <v>474.95999999999987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3830.8687500000005</v>
      </c>
      <c r="D21" s="71">
        <f t="shared" ref="D21:F21" si="14">SUM(D11:D20)</f>
        <v>3830.8687500000005</v>
      </c>
      <c r="E21" s="71">
        <f t="shared" si="14"/>
        <v>3830.8687500000005</v>
      </c>
      <c r="F21" s="71">
        <f t="shared" si="14"/>
        <v>3830.8687500000005</v>
      </c>
      <c r="G21" s="72">
        <f>SUM(G11:G20)</f>
        <v>3830.8687500000005</v>
      </c>
      <c r="H21" s="72">
        <f t="shared" ref="H21:N21" si="15">SUM(H11:H20)</f>
        <v>3830.8687500000005</v>
      </c>
      <c r="I21" s="72">
        <f t="shared" si="15"/>
        <v>3830.8687500000005</v>
      </c>
      <c r="J21" s="72">
        <f t="shared" si="15"/>
        <v>3830.8687500000005</v>
      </c>
      <c r="K21" s="72">
        <f t="shared" si="15"/>
        <v>3830.8687500000005</v>
      </c>
      <c r="L21" s="72">
        <f t="shared" si="15"/>
        <v>3830.8687500000005</v>
      </c>
      <c r="M21" s="72">
        <f t="shared" si="15"/>
        <v>3830.8687500000005</v>
      </c>
      <c r="N21" s="72">
        <f t="shared" si="15"/>
        <v>3830.8687500000005</v>
      </c>
      <c r="O21" s="72">
        <f>SUM(O11:O20)</f>
        <v>45970.425000000003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24.041249999999309</v>
      </c>
      <c r="D23" s="71">
        <f t="shared" si="16"/>
        <v>24.041249999999309</v>
      </c>
      <c r="E23" s="71">
        <f t="shared" si="16"/>
        <v>24.041249999999309</v>
      </c>
      <c r="F23" s="71">
        <f t="shared" si="16"/>
        <v>24.041249999999309</v>
      </c>
      <c r="G23" s="75">
        <f t="shared" si="16"/>
        <v>24.041249999999309</v>
      </c>
      <c r="H23" s="75">
        <f t="shared" si="16"/>
        <v>24.041249999999309</v>
      </c>
      <c r="I23" s="75">
        <f t="shared" si="16"/>
        <v>24.041249999999309</v>
      </c>
      <c r="J23" s="75">
        <f t="shared" si="16"/>
        <v>24.041249999999309</v>
      </c>
      <c r="K23" s="75">
        <f t="shared" si="16"/>
        <v>24.041249999999309</v>
      </c>
      <c r="L23" s="75">
        <f t="shared" si="16"/>
        <v>24.041249999999309</v>
      </c>
      <c r="M23" s="75">
        <f t="shared" si="16"/>
        <v>24.041249999999309</v>
      </c>
      <c r="N23" s="75">
        <f t="shared" si="16"/>
        <v>24.041249999999309</v>
      </c>
      <c r="O23" s="75">
        <f t="shared" si="16"/>
        <v>288.49499999998807</v>
      </c>
    </row>
    <row r="24" spans="1:15" x14ac:dyDescent="0.3">
      <c r="A24" s="23"/>
      <c r="B24" s="78" t="s">
        <v>64</v>
      </c>
      <c r="C24" s="79">
        <f>C23/C9</f>
        <v>6.2365269228073575E-3</v>
      </c>
      <c r="D24" s="79">
        <f t="shared" ref="D24:O24" si="17">D23/D9</f>
        <v>6.2365269228073575E-3</v>
      </c>
      <c r="E24" s="79">
        <f t="shared" si="17"/>
        <v>6.2365269228073575E-3</v>
      </c>
      <c r="F24" s="79">
        <f t="shared" si="17"/>
        <v>6.2365269228073575E-3</v>
      </c>
      <c r="G24" s="79">
        <f t="shared" si="17"/>
        <v>6.2365269228073575E-3</v>
      </c>
      <c r="H24" s="79">
        <f t="shared" si="17"/>
        <v>6.2365269228073575E-3</v>
      </c>
      <c r="I24" s="79">
        <f t="shared" si="17"/>
        <v>6.2365269228073575E-3</v>
      </c>
      <c r="J24" s="79">
        <f t="shared" si="17"/>
        <v>6.2365269228073575E-3</v>
      </c>
      <c r="K24" s="79">
        <f t="shared" si="17"/>
        <v>6.2365269228073575E-3</v>
      </c>
      <c r="L24" s="79">
        <f t="shared" si="17"/>
        <v>6.2365269228073575E-3</v>
      </c>
      <c r="M24" s="79">
        <f t="shared" si="17"/>
        <v>6.2365269228073575E-3</v>
      </c>
      <c r="N24" s="79">
        <f t="shared" si="17"/>
        <v>6.2365269228073575E-3</v>
      </c>
      <c r="O24" s="79">
        <f t="shared" si="17"/>
        <v>6.2365269228072794E-3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N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>N26</f>
        <v>0</v>
      </c>
    </row>
    <row r="27" spans="1:15" ht="17.25" thickBot="1" x14ac:dyDescent="0.35">
      <c r="A27" s="27">
        <f>G27/G9</f>
        <v>6.2365269228073575E-3</v>
      </c>
      <c r="B27" s="69" t="s">
        <v>19</v>
      </c>
      <c r="C27" s="71">
        <f t="shared" ref="C27:O27" si="19">C26+C23</f>
        <v>24.041249999999309</v>
      </c>
      <c r="D27" s="71">
        <f t="shared" si="19"/>
        <v>24.041249999999309</v>
      </c>
      <c r="E27" s="71">
        <f t="shared" si="19"/>
        <v>24.041249999999309</v>
      </c>
      <c r="F27" s="71">
        <f t="shared" si="19"/>
        <v>24.041249999999309</v>
      </c>
      <c r="G27" s="75">
        <f t="shared" si="19"/>
        <v>24.041249999999309</v>
      </c>
      <c r="H27" s="75">
        <f t="shared" si="19"/>
        <v>24.041249999999309</v>
      </c>
      <c r="I27" s="75">
        <f t="shared" si="19"/>
        <v>24.041249999999309</v>
      </c>
      <c r="J27" s="75">
        <f t="shared" si="19"/>
        <v>24.041249999999309</v>
      </c>
      <c r="K27" s="75">
        <f t="shared" si="19"/>
        <v>24.041249999999309</v>
      </c>
      <c r="L27" s="75">
        <f t="shared" si="19"/>
        <v>24.041249999999309</v>
      </c>
      <c r="M27" s="75">
        <f t="shared" si="19"/>
        <v>24.041249999999309</v>
      </c>
      <c r="N27" s="75">
        <f t="shared" si="19"/>
        <v>24.041249999999309</v>
      </c>
      <c r="O27" s="75">
        <f t="shared" si="19"/>
        <v>288.49499999998807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6.2365269228073575E-3</v>
      </c>
      <c r="B31" s="69" t="s">
        <v>23</v>
      </c>
      <c r="C31" s="71">
        <f t="shared" ref="C31:O31" si="20">C27+C29+C30</f>
        <v>24.041249999999309</v>
      </c>
      <c r="D31" s="71">
        <f t="shared" si="20"/>
        <v>24.041249999999309</v>
      </c>
      <c r="E31" s="71">
        <f t="shared" si="20"/>
        <v>24.041249999999309</v>
      </c>
      <c r="F31" s="71">
        <f t="shared" si="20"/>
        <v>24.041249999999309</v>
      </c>
      <c r="G31" s="75">
        <f t="shared" si="20"/>
        <v>24.041249999999309</v>
      </c>
      <c r="H31" s="75">
        <f t="shared" si="20"/>
        <v>24.041249999999309</v>
      </c>
      <c r="I31" s="75">
        <f t="shared" si="20"/>
        <v>24.041249999999309</v>
      </c>
      <c r="J31" s="75">
        <f t="shared" si="20"/>
        <v>24.041249999999309</v>
      </c>
      <c r="K31" s="75">
        <f t="shared" si="20"/>
        <v>24.041249999999309</v>
      </c>
      <c r="L31" s="75">
        <f t="shared" si="20"/>
        <v>24.041249999999309</v>
      </c>
      <c r="M31" s="75">
        <f t="shared" si="20"/>
        <v>24.041249999999309</v>
      </c>
      <c r="N31" s="75">
        <f t="shared" si="20"/>
        <v>24.041249999999309</v>
      </c>
      <c r="O31" s="75">
        <f t="shared" si="20"/>
        <v>288.49499999998807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-6.7075087499998078</v>
      </c>
      <c r="D33" s="16">
        <f t="shared" si="21"/>
        <v>-6.7075087499998078</v>
      </c>
      <c r="E33" s="16">
        <f t="shared" si="21"/>
        <v>-6.7075087499998078</v>
      </c>
      <c r="F33" s="16">
        <f t="shared" si="21"/>
        <v>-6.7075087499998078</v>
      </c>
      <c r="G33" s="17">
        <f>SUM(C33:F33)</f>
        <v>-26.830034999999231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1.7986143645376419E-2</v>
      </c>
      <c r="B35" s="18" t="s">
        <v>17</v>
      </c>
      <c r="C35" s="19">
        <f>C31+C33</f>
        <v>17.333741249999502</v>
      </c>
      <c r="D35" s="19">
        <f>D31+D33</f>
        <v>17.333741249999502</v>
      </c>
      <c r="E35" s="19">
        <f>E31+E33</f>
        <v>17.333741249999502</v>
      </c>
      <c r="F35" s="19">
        <f>F31+F33</f>
        <v>17.333741249999502</v>
      </c>
      <c r="G35" s="20">
        <f>SUM(C35:F35)</f>
        <v>69.334964999998007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3854.91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3854.91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3854.91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77.098200000000006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385.49099999999999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-39.58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-39.58</v>
      </c>
      <c r="F72" s="44">
        <f>E72*1.22</f>
        <v>-48.287599999999998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8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6EF3C-CB66-4F61-9164-9AA72D788CCD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1" t="s">
        <v>82</v>
      </c>
      <c r="C2" s="81"/>
      <c r="D2" s="81"/>
      <c r="E2" s="81"/>
      <c r="F2" s="81"/>
      <c r="G2" s="81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12325.5</v>
      </c>
      <c r="D6" s="11">
        <f>$C$6</f>
        <v>12325.5</v>
      </c>
      <c r="E6" s="11">
        <f t="shared" ref="E6:N6" si="0">$C$6</f>
        <v>12325.5</v>
      </c>
      <c r="F6" s="11">
        <f t="shared" si="0"/>
        <v>12325.5</v>
      </c>
      <c r="G6" s="11">
        <f t="shared" si="0"/>
        <v>12325.5</v>
      </c>
      <c r="H6" s="11">
        <f t="shared" si="0"/>
        <v>12325.5</v>
      </c>
      <c r="I6" s="11">
        <f t="shared" si="0"/>
        <v>12325.5</v>
      </c>
      <c r="J6" s="11">
        <f t="shared" si="0"/>
        <v>12325.5</v>
      </c>
      <c r="K6" s="11">
        <f t="shared" si="0"/>
        <v>12325.5</v>
      </c>
      <c r="L6" s="11">
        <f t="shared" si="0"/>
        <v>12325.5</v>
      </c>
      <c r="M6" s="11">
        <f t="shared" si="0"/>
        <v>12325.5</v>
      </c>
      <c r="N6" s="11">
        <f t="shared" si="0"/>
        <v>12325.5</v>
      </c>
      <c r="O6" s="11">
        <f>SUM(C6:N6)</f>
        <v>147906</v>
      </c>
    </row>
    <row r="7" spans="1:15" x14ac:dyDescent="0.3">
      <c r="A7" s="23"/>
      <c r="B7" s="54" t="s">
        <v>45</v>
      </c>
      <c r="C7" s="56">
        <v>6636.81</v>
      </c>
      <c r="D7" s="56">
        <f>$C$7</f>
        <v>6636.81</v>
      </c>
      <c r="E7" s="56">
        <f t="shared" ref="E7:N7" si="1">$C$7</f>
        <v>6636.81</v>
      </c>
      <c r="F7" s="56">
        <f t="shared" si="1"/>
        <v>6636.81</v>
      </c>
      <c r="G7" s="56">
        <f t="shared" si="1"/>
        <v>6636.81</v>
      </c>
      <c r="H7" s="56">
        <f t="shared" si="1"/>
        <v>6636.81</v>
      </c>
      <c r="I7" s="56">
        <f t="shared" si="1"/>
        <v>6636.81</v>
      </c>
      <c r="J7" s="56">
        <f t="shared" si="1"/>
        <v>6636.81</v>
      </c>
      <c r="K7" s="56">
        <f t="shared" si="1"/>
        <v>6636.81</v>
      </c>
      <c r="L7" s="56">
        <f t="shared" si="1"/>
        <v>6636.81</v>
      </c>
      <c r="M7" s="56">
        <f t="shared" si="1"/>
        <v>6636.81</v>
      </c>
      <c r="N7" s="56">
        <f t="shared" si="1"/>
        <v>6636.81</v>
      </c>
      <c r="O7" s="28">
        <f>SUM(C7:N7)</f>
        <v>79641.719999999987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18962.310000000001</v>
      </c>
      <c r="D9" s="73">
        <f t="shared" ref="D9:N9" si="2">SUM(D6:D7)</f>
        <v>18962.310000000001</v>
      </c>
      <c r="E9" s="73">
        <f t="shared" si="2"/>
        <v>18962.310000000001</v>
      </c>
      <c r="F9" s="73">
        <f t="shared" si="2"/>
        <v>18962.310000000001</v>
      </c>
      <c r="G9" s="73">
        <f t="shared" si="2"/>
        <v>18962.310000000001</v>
      </c>
      <c r="H9" s="73">
        <f t="shared" si="2"/>
        <v>18962.310000000001</v>
      </c>
      <c r="I9" s="73">
        <f t="shared" si="2"/>
        <v>18962.310000000001</v>
      </c>
      <c r="J9" s="73">
        <f t="shared" si="2"/>
        <v>18962.310000000001</v>
      </c>
      <c r="K9" s="73">
        <f t="shared" si="2"/>
        <v>18962.310000000001</v>
      </c>
      <c r="L9" s="73">
        <f t="shared" si="2"/>
        <v>18962.310000000001</v>
      </c>
      <c r="M9" s="73">
        <f t="shared" si="2"/>
        <v>18962.310000000001</v>
      </c>
      <c r="N9" s="73">
        <f t="shared" si="2"/>
        <v>18962.310000000001</v>
      </c>
      <c r="O9" s="74">
        <f>SUM(O6:O7)</f>
        <v>227547.71999999997</v>
      </c>
    </row>
    <row r="10" spans="1:15" x14ac:dyDescent="0.3">
      <c r="A10" s="23"/>
    </row>
    <row r="11" spans="1:15" x14ac:dyDescent="0.3">
      <c r="A11" s="27">
        <f t="shared" ref="A11:A19" si="3">-G11/$G$9</f>
        <v>-0.65</v>
      </c>
      <c r="B11" s="46" t="s">
        <v>32</v>
      </c>
      <c r="C11" s="58">
        <f>(C6*65%)+(C7*65%)</f>
        <v>12325.501500000002</v>
      </c>
      <c r="D11" s="58">
        <f>$C$11</f>
        <v>12325.501500000002</v>
      </c>
      <c r="E11" s="58">
        <f t="shared" ref="E11:N11" si="4">$C$11</f>
        <v>12325.501500000002</v>
      </c>
      <c r="F11" s="58">
        <f t="shared" si="4"/>
        <v>12325.501500000002</v>
      </c>
      <c r="G11" s="58">
        <f t="shared" si="4"/>
        <v>12325.501500000002</v>
      </c>
      <c r="H11" s="58">
        <f t="shared" si="4"/>
        <v>12325.501500000002</v>
      </c>
      <c r="I11" s="58">
        <f t="shared" si="4"/>
        <v>12325.501500000002</v>
      </c>
      <c r="J11" s="58">
        <f t="shared" si="4"/>
        <v>12325.501500000002</v>
      </c>
      <c r="K11" s="58">
        <f t="shared" si="4"/>
        <v>12325.501500000002</v>
      </c>
      <c r="L11" s="58">
        <f t="shared" si="4"/>
        <v>12325.501500000002</v>
      </c>
      <c r="M11" s="58">
        <f t="shared" si="4"/>
        <v>12325.501500000002</v>
      </c>
      <c r="N11" s="58">
        <f t="shared" si="4"/>
        <v>12325.501500000002</v>
      </c>
      <c r="O11" s="58">
        <f>SUM(C11:N11)</f>
        <v>147906.01800000001</v>
      </c>
    </row>
    <row r="12" spans="1:15" x14ac:dyDescent="0.3">
      <c r="A12" s="27">
        <f t="shared" si="3"/>
        <v>-9.218866266820866E-2</v>
      </c>
      <c r="B12" s="47" t="s">
        <v>60</v>
      </c>
      <c r="C12" s="59">
        <v>1748.11</v>
      </c>
      <c r="D12" s="59">
        <f>$C$12</f>
        <v>1748.11</v>
      </c>
      <c r="E12" s="59">
        <f t="shared" ref="E12:N12" si="5">$C$12</f>
        <v>1748.11</v>
      </c>
      <c r="F12" s="59">
        <f t="shared" si="5"/>
        <v>1748.11</v>
      </c>
      <c r="G12" s="59">
        <f t="shared" si="5"/>
        <v>1748.11</v>
      </c>
      <c r="H12" s="59">
        <f t="shared" si="5"/>
        <v>1748.11</v>
      </c>
      <c r="I12" s="59">
        <f t="shared" si="5"/>
        <v>1748.11</v>
      </c>
      <c r="J12" s="59">
        <f t="shared" si="5"/>
        <v>1748.11</v>
      </c>
      <c r="K12" s="59">
        <f t="shared" si="5"/>
        <v>1748.11</v>
      </c>
      <c r="L12" s="59">
        <f t="shared" si="5"/>
        <v>1748.11</v>
      </c>
      <c r="M12" s="59">
        <f t="shared" si="5"/>
        <v>1748.11</v>
      </c>
      <c r="N12" s="59">
        <f t="shared" si="5"/>
        <v>1748.11</v>
      </c>
      <c r="O12" s="59">
        <f t="shared" ref="O12:O19" si="6">SUM(C12:N12)</f>
        <v>20977.320000000003</v>
      </c>
    </row>
    <row r="13" spans="1:15" x14ac:dyDescent="0.3">
      <c r="A13" s="27"/>
      <c r="B13" s="47" t="s">
        <v>63</v>
      </c>
      <c r="C13" s="59">
        <v>582.70000000000005</v>
      </c>
      <c r="D13" s="59">
        <f>C13</f>
        <v>582.70000000000005</v>
      </c>
      <c r="E13" s="59">
        <f t="shared" ref="E13:N13" si="7">D13</f>
        <v>582.70000000000005</v>
      </c>
      <c r="F13" s="59">
        <f t="shared" si="7"/>
        <v>582.70000000000005</v>
      </c>
      <c r="G13" s="59">
        <f t="shared" si="7"/>
        <v>582.70000000000005</v>
      </c>
      <c r="H13" s="59">
        <f t="shared" si="7"/>
        <v>582.70000000000005</v>
      </c>
      <c r="I13" s="59">
        <f t="shared" si="7"/>
        <v>582.70000000000005</v>
      </c>
      <c r="J13" s="59">
        <f t="shared" si="7"/>
        <v>582.70000000000005</v>
      </c>
      <c r="K13" s="59">
        <f t="shared" si="7"/>
        <v>582.70000000000005</v>
      </c>
      <c r="L13" s="59">
        <f t="shared" si="7"/>
        <v>582.70000000000005</v>
      </c>
      <c r="M13" s="59">
        <f t="shared" si="7"/>
        <v>582.70000000000005</v>
      </c>
      <c r="N13" s="59">
        <f t="shared" si="7"/>
        <v>582.70000000000005</v>
      </c>
      <c r="O13" s="59">
        <f t="shared" si="6"/>
        <v>6992.3999999999987</v>
      </c>
    </row>
    <row r="14" spans="1:15" x14ac:dyDescent="0.3">
      <c r="A14" s="27">
        <f t="shared" si="3"/>
        <v>-6.9999999999999984E-3</v>
      </c>
      <c r="B14" s="47" t="s">
        <v>61</v>
      </c>
      <c r="C14" s="60">
        <f>C9*0.7%</f>
        <v>132.73616999999999</v>
      </c>
      <c r="D14" s="60">
        <f>$C$14</f>
        <v>132.73616999999999</v>
      </c>
      <c r="E14" s="60">
        <f t="shared" ref="E14:N14" si="8">$C$14</f>
        <v>132.73616999999999</v>
      </c>
      <c r="F14" s="60">
        <f t="shared" si="8"/>
        <v>132.73616999999999</v>
      </c>
      <c r="G14" s="60">
        <f t="shared" si="8"/>
        <v>132.73616999999999</v>
      </c>
      <c r="H14" s="60">
        <f t="shared" si="8"/>
        <v>132.73616999999999</v>
      </c>
      <c r="I14" s="60">
        <f t="shared" si="8"/>
        <v>132.73616999999999</v>
      </c>
      <c r="J14" s="60">
        <f t="shared" si="8"/>
        <v>132.73616999999999</v>
      </c>
      <c r="K14" s="60">
        <f t="shared" si="8"/>
        <v>132.73616999999999</v>
      </c>
      <c r="L14" s="60">
        <f t="shared" si="8"/>
        <v>132.73616999999999</v>
      </c>
      <c r="M14" s="60">
        <f t="shared" si="8"/>
        <v>132.73616999999999</v>
      </c>
      <c r="N14" s="60">
        <f t="shared" si="8"/>
        <v>132.73616999999999</v>
      </c>
      <c r="O14" s="59">
        <f t="shared" si="6"/>
        <v>1592.8340399999995</v>
      </c>
    </row>
    <row r="15" spans="1:15" x14ac:dyDescent="0.3">
      <c r="A15" s="27"/>
      <c r="B15" s="47" t="s">
        <v>62</v>
      </c>
      <c r="C15" s="60">
        <v>156.6</v>
      </c>
      <c r="D15" s="60">
        <f>$C$15</f>
        <v>156.6</v>
      </c>
      <c r="E15" s="60">
        <f t="shared" ref="E15:N15" si="9">$C$15</f>
        <v>156.6</v>
      </c>
      <c r="F15" s="60">
        <f t="shared" si="9"/>
        <v>156.6</v>
      </c>
      <c r="G15" s="60">
        <f t="shared" si="9"/>
        <v>156.6</v>
      </c>
      <c r="H15" s="60">
        <f t="shared" si="9"/>
        <v>156.6</v>
      </c>
      <c r="I15" s="60">
        <f t="shared" si="9"/>
        <v>156.6</v>
      </c>
      <c r="J15" s="60">
        <f t="shared" si="9"/>
        <v>156.6</v>
      </c>
      <c r="K15" s="60">
        <f t="shared" si="9"/>
        <v>156.6</v>
      </c>
      <c r="L15" s="60">
        <f t="shared" si="9"/>
        <v>156.6</v>
      </c>
      <c r="M15" s="60">
        <f t="shared" si="9"/>
        <v>156.6</v>
      </c>
      <c r="N15" s="60">
        <f t="shared" si="9"/>
        <v>156.6</v>
      </c>
      <c r="O15" s="59">
        <f t="shared" si="6"/>
        <v>1879.1999999999996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56.886930000000007</v>
      </c>
      <c r="D16" s="60">
        <f>$C$16</f>
        <v>56.886930000000007</v>
      </c>
      <c r="E16" s="60">
        <f t="shared" ref="E16:N16" si="10">$C$16</f>
        <v>56.886930000000007</v>
      </c>
      <c r="F16" s="60">
        <f t="shared" si="10"/>
        <v>56.886930000000007</v>
      </c>
      <c r="G16" s="60">
        <f t="shared" si="10"/>
        <v>56.886930000000007</v>
      </c>
      <c r="H16" s="60">
        <f t="shared" si="10"/>
        <v>56.886930000000007</v>
      </c>
      <c r="I16" s="60">
        <f t="shared" si="10"/>
        <v>56.886930000000007</v>
      </c>
      <c r="J16" s="60">
        <f t="shared" si="10"/>
        <v>56.886930000000007</v>
      </c>
      <c r="K16" s="60">
        <f t="shared" si="10"/>
        <v>56.886930000000007</v>
      </c>
      <c r="L16" s="60">
        <f t="shared" si="10"/>
        <v>56.886930000000007</v>
      </c>
      <c r="M16" s="60">
        <f t="shared" si="10"/>
        <v>56.886930000000007</v>
      </c>
      <c r="N16" s="60">
        <f t="shared" si="10"/>
        <v>56.886930000000007</v>
      </c>
      <c r="O16" s="59">
        <f t="shared" si="6"/>
        <v>682.64316000000008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94.811550000000011</v>
      </c>
      <c r="D17" s="61">
        <f>$C$17</f>
        <v>94.811550000000011</v>
      </c>
      <c r="E17" s="61">
        <f t="shared" ref="E17:N17" si="11">$C$17</f>
        <v>94.811550000000011</v>
      </c>
      <c r="F17" s="61">
        <f t="shared" si="11"/>
        <v>94.811550000000011</v>
      </c>
      <c r="G17" s="61">
        <f t="shared" si="11"/>
        <v>94.811550000000011</v>
      </c>
      <c r="H17" s="61">
        <f t="shared" si="11"/>
        <v>94.811550000000011</v>
      </c>
      <c r="I17" s="61">
        <f t="shared" si="11"/>
        <v>94.811550000000011</v>
      </c>
      <c r="J17" s="61">
        <f t="shared" si="11"/>
        <v>94.811550000000011</v>
      </c>
      <c r="K17" s="61">
        <f t="shared" si="11"/>
        <v>94.811550000000011</v>
      </c>
      <c r="L17" s="61">
        <f t="shared" si="11"/>
        <v>94.811550000000011</v>
      </c>
      <c r="M17" s="61">
        <f t="shared" si="11"/>
        <v>94.811550000000011</v>
      </c>
      <c r="N17" s="61">
        <f t="shared" si="11"/>
        <v>94.811550000000011</v>
      </c>
      <c r="O17" s="59">
        <f t="shared" si="6"/>
        <v>1137.7386000000001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189.62310000000002</v>
      </c>
      <c r="D18" s="59">
        <f>$C$18</f>
        <v>189.62310000000002</v>
      </c>
      <c r="E18" s="59">
        <f t="shared" ref="E18:N18" si="12">$C$18</f>
        <v>189.62310000000002</v>
      </c>
      <c r="F18" s="59">
        <f t="shared" si="12"/>
        <v>189.62310000000002</v>
      </c>
      <c r="G18" s="59">
        <f t="shared" si="12"/>
        <v>189.62310000000002</v>
      </c>
      <c r="H18" s="59">
        <f t="shared" si="12"/>
        <v>189.62310000000002</v>
      </c>
      <c r="I18" s="59">
        <f t="shared" si="12"/>
        <v>189.62310000000002</v>
      </c>
      <c r="J18" s="59">
        <f t="shared" si="12"/>
        <v>189.62310000000002</v>
      </c>
      <c r="K18" s="59">
        <f t="shared" si="12"/>
        <v>189.62310000000002</v>
      </c>
      <c r="L18" s="59">
        <f t="shared" si="12"/>
        <v>189.62310000000002</v>
      </c>
      <c r="M18" s="59">
        <f t="shared" si="12"/>
        <v>189.62310000000002</v>
      </c>
      <c r="N18" s="59">
        <f t="shared" si="12"/>
        <v>189.62310000000002</v>
      </c>
      <c r="O18" s="59">
        <f t="shared" si="6"/>
        <v>2275.4772000000003</v>
      </c>
    </row>
    <row r="19" spans="1:15" x14ac:dyDescent="0.3">
      <c r="A19" s="27">
        <f t="shared" si="3"/>
        <v>-1.7417709129320211E-2</v>
      </c>
      <c r="B19" s="47" t="s">
        <v>59</v>
      </c>
      <c r="C19" s="59">
        <v>330.28</v>
      </c>
      <c r="D19" s="59">
        <f>C19</f>
        <v>330.28</v>
      </c>
      <c r="E19" s="59">
        <f t="shared" ref="E19:N19" si="13">D19</f>
        <v>330.28</v>
      </c>
      <c r="F19" s="59">
        <f t="shared" si="13"/>
        <v>330.28</v>
      </c>
      <c r="G19" s="59">
        <f t="shared" si="13"/>
        <v>330.28</v>
      </c>
      <c r="H19" s="59">
        <f t="shared" si="13"/>
        <v>330.28</v>
      </c>
      <c r="I19" s="59">
        <f t="shared" si="13"/>
        <v>330.28</v>
      </c>
      <c r="J19" s="59">
        <f t="shared" si="13"/>
        <v>330.28</v>
      </c>
      <c r="K19" s="59">
        <f t="shared" si="13"/>
        <v>330.28</v>
      </c>
      <c r="L19" s="59">
        <f t="shared" si="13"/>
        <v>330.28</v>
      </c>
      <c r="M19" s="59">
        <f t="shared" si="13"/>
        <v>330.28</v>
      </c>
      <c r="N19" s="59">
        <f t="shared" si="13"/>
        <v>330.28</v>
      </c>
      <c r="O19" s="59">
        <f t="shared" si="6"/>
        <v>3963.3599999999988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15617.249250000006</v>
      </c>
      <c r="D21" s="71">
        <f t="shared" ref="D21:F21" si="14">SUM(D11:D20)</f>
        <v>15617.249250000006</v>
      </c>
      <c r="E21" s="71">
        <f t="shared" si="14"/>
        <v>15617.249250000006</v>
      </c>
      <c r="F21" s="71">
        <f t="shared" si="14"/>
        <v>15617.249250000006</v>
      </c>
      <c r="G21" s="72">
        <f>SUM(G11:G20)</f>
        <v>15617.249250000006</v>
      </c>
      <c r="H21" s="72">
        <f t="shared" ref="H21:N21" si="15">SUM(H11:H20)</f>
        <v>15617.249250000006</v>
      </c>
      <c r="I21" s="72">
        <f t="shared" si="15"/>
        <v>15617.249250000006</v>
      </c>
      <c r="J21" s="72">
        <f t="shared" si="15"/>
        <v>15617.249250000006</v>
      </c>
      <c r="K21" s="72">
        <f t="shared" si="15"/>
        <v>15617.249250000006</v>
      </c>
      <c r="L21" s="72">
        <f t="shared" si="15"/>
        <v>15617.249250000006</v>
      </c>
      <c r="M21" s="72">
        <f t="shared" si="15"/>
        <v>15617.249250000006</v>
      </c>
      <c r="N21" s="72">
        <f t="shared" si="15"/>
        <v>15617.249250000006</v>
      </c>
      <c r="O21" s="72">
        <f>SUM(O11:O20)</f>
        <v>187406.99100000001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3345.0607499999951</v>
      </c>
      <c r="D23" s="71">
        <f t="shared" si="16"/>
        <v>3345.0607499999951</v>
      </c>
      <c r="E23" s="71">
        <f t="shared" si="16"/>
        <v>3345.0607499999951</v>
      </c>
      <c r="F23" s="71">
        <f t="shared" si="16"/>
        <v>3345.0607499999951</v>
      </c>
      <c r="G23" s="75">
        <f t="shared" si="16"/>
        <v>3345.0607499999951</v>
      </c>
      <c r="H23" s="75">
        <f t="shared" si="16"/>
        <v>3345.0607499999951</v>
      </c>
      <c r="I23" s="75">
        <f t="shared" si="16"/>
        <v>3345.0607499999951</v>
      </c>
      <c r="J23" s="75">
        <f t="shared" si="16"/>
        <v>3345.0607499999951</v>
      </c>
      <c r="K23" s="75">
        <f t="shared" si="16"/>
        <v>3345.0607499999951</v>
      </c>
      <c r="L23" s="75">
        <f t="shared" si="16"/>
        <v>3345.0607499999951</v>
      </c>
      <c r="M23" s="75">
        <f t="shared" si="16"/>
        <v>3345.0607499999951</v>
      </c>
      <c r="N23" s="75">
        <f t="shared" si="16"/>
        <v>3345.0607499999951</v>
      </c>
      <c r="O23" s="75">
        <f t="shared" si="16"/>
        <v>40140.728999999963</v>
      </c>
    </row>
    <row r="24" spans="1:15" x14ac:dyDescent="0.3">
      <c r="A24" s="23"/>
      <c r="B24" s="78" t="s">
        <v>64</v>
      </c>
      <c r="C24" s="79">
        <f>C23/C9</f>
        <v>0.17640576227263424</v>
      </c>
      <c r="D24" s="79">
        <f t="shared" ref="D24:O24" si="17">D23/D9</f>
        <v>0.17640576227263424</v>
      </c>
      <c r="E24" s="79">
        <f t="shared" si="17"/>
        <v>0.17640576227263424</v>
      </c>
      <c r="F24" s="79">
        <f t="shared" si="17"/>
        <v>0.17640576227263424</v>
      </c>
      <c r="G24" s="79">
        <f t="shared" si="17"/>
        <v>0.17640576227263424</v>
      </c>
      <c r="H24" s="79">
        <f t="shared" si="17"/>
        <v>0.17640576227263424</v>
      </c>
      <c r="I24" s="79">
        <f t="shared" si="17"/>
        <v>0.17640576227263424</v>
      </c>
      <c r="J24" s="79">
        <f t="shared" si="17"/>
        <v>0.17640576227263424</v>
      </c>
      <c r="K24" s="79">
        <f t="shared" si="17"/>
        <v>0.17640576227263424</v>
      </c>
      <c r="L24" s="79">
        <f t="shared" si="17"/>
        <v>0.17640576227263424</v>
      </c>
      <c r="M24" s="79">
        <f t="shared" si="17"/>
        <v>0.17640576227263424</v>
      </c>
      <c r="N24" s="79">
        <f t="shared" si="17"/>
        <v>0.17640576227263424</v>
      </c>
      <c r="O24" s="79">
        <f t="shared" si="17"/>
        <v>0.17640576227263435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0.17640576227263424</v>
      </c>
      <c r="B27" s="69" t="s">
        <v>19</v>
      </c>
      <c r="C27" s="71">
        <f t="shared" ref="C27:O27" si="19">C26+C23</f>
        <v>3345.0607499999951</v>
      </c>
      <c r="D27" s="71">
        <f t="shared" si="19"/>
        <v>3345.0607499999951</v>
      </c>
      <c r="E27" s="71">
        <f t="shared" si="19"/>
        <v>3345.0607499999951</v>
      </c>
      <c r="F27" s="71">
        <f t="shared" si="19"/>
        <v>3345.0607499999951</v>
      </c>
      <c r="G27" s="75">
        <f t="shared" si="19"/>
        <v>3345.0607499999951</v>
      </c>
      <c r="H27" s="75">
        <f t="shared" si="19"/>
        <v>3345.0607499999951</v>
      </c>
      <c r="I27" s="75">
        <f t="shared" si="19"/>
        <v>3345.0607499999951</v>
      </c>
      <c r="J27" s="75">
        <f t="shared" si="19"/>
        <v>3345.0607499999951</v>
      </c>
      <c r="K27" s="75">
        <f t="shared" si="19"/>
        <v>3345.0607499999951</v>
      </c>
      <c r="L27" s="75">
        <f t="shared" si="19"/>
        <v>3345.0607499999951</v>
      </c>
      <c r="M27" s="75">
        <f t="shared" si="19"/>
        <v>3345.0607499999951</v>
      </c>
      <c r="N27" s="75">
        <f t="shared" si="19"/>
        <v>3345.0607499999951</v>
      </c>
      <c r="O27" s="75">
        <f t="shared" si="19"/>
        <v>40140.728999999963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0.17640576227263424</v>
      </c>
      <c r="B31" s="69" t="s">
        <v>23</v>
      </c>
      <c r="C31" s="71">
        <f t="shared" ref="C31:O31" si="20">C27+C29+C30</f>
        <v>3345.0607499999951</v>
      </c>
      <c r="D31" s="71">
        <f t="shared" si="20"/>
        <v>3345.0607499999951</v>
      </c>
      <c r="E31" s="71">
        <f t="shared" si="20"/>
        <v>3345.0607499999951</v>
      </c>
      <c r="F31" s="71">
        <f t="shared" si="20"/>
        <v>3345.0607499999951</v>
      </c>
      <c r="G31" s="75">
        <f t="shared" si="20"/>
        <v>3345.0607499999951</v>
      </c>
      <c r="H31" s="75">
        <f t="shared" si="20"/>
        <v>3345.0607499999951</v>
      </c>
      <c r="I31" s="75">
        <f t="shared" si="20"/>
        <v>3345.0607499999951</v>
      </c>
      <c r="J31" s="75">
        <f t="shared" si="20"/>
        <v>3345.0607499999951</v>
      </c>
      <c r="K31" s="75">
        <f t="shared" si="20"/>
        <v>3345.0607499999951</v>
      </c>
      <c r="L31" s="75">
        <f t="shared" si="20"/>
        <v>3345.0607499999951</v>
      </c>
      <c r="M31" s="75">
        <f t="shared" si="20"/>
        <v>3345.0607499999951</v>
      </c>
      <c r="N31" s="75">
        <f t="shared" si="20"/>
        <v>3345.0607499999951</v>
      </c>
      <c r="O31" s="75">
        <f t="shared" si="20"/>
        <v>40140.728999999963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-933.27194924999867</v>
      </c>
      <c r="D33" s="16">
        <f t="shared" si="21"/>
        <v>-933.27194924999867</v>
      </c>
      <c r="E33" s="16">
        <f t="shared" si="21"/>
        <v>-933.27194924999867</v>
      </c>
      <c r="F33" s="16">
        <f t="shared" si="21"/>
        <v>-933.27194924999867</v>
      </c>
      <c r="G33" s="17">
        <f>SUM(C33:F33)</f>
        <v>-3733.0877969999947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0.50875421839427715</v>
      </c>
      <c r="B35" s="18" t="s">
        <v>17</v>
      </c>
      <c r="C35" s="19">
        <f>C31+C33</f>
        <v>2411.7888007499964</v>
      </c>
      <c r="D35" s="19">
        <f>D31+D33</f>
        <v>2411.7888007499964</v>
      </c>
      <c r="E35" s="19">
        <f>E31+E33</f>
        <v>2411.7888007499964</v>
      </c>
      <c r="F35" s="19">
        <f>F31+F33</f>
        <v>2411.7888007499964</v>
      </c>
      <c r="G35" s="20">
        <f>SUM(C35:F35)</f>
        <v>9647.1552029999857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18962.310000000001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18962.310000000001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18962.310000000001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379.24620000000004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1896.2310000000002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-330.28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-330.28</v>
      </c>
      <c r="F72" s="44">
        <f>E72*1.22</f>
        <v>-402.94159999999994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7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E4F3A-A749-4018-8CA4-CE97B7885945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106" t="s">
        <v>83</v>
      </c>
      <c r="C2" s="106"/>
      <c r="D2" s="81"/>
      <c r="E2" s="81"/>
      <c r="F2" s="81"/>
      <c r="G2" s="81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26184.720000000001</v>
      </c>
      <c r="D6" s="11">
        <f>$C$6</f>
        <v>26184.720000000001</v>
      </c>
      <c r="E6" s="11">
        <f t="shared" ref="E6:N6" si="0">$C$6</f>
        <v>26184.720000000001</v>
      </c>
      <c r="F6" s="11">
        <f t="shared" si="0"/>
        <v>26184.720000000001</v>
      </c>
      <c r="G6" s="11">
        <f t="shared" si="0"/>
        <v>26184.720000000001</v>
      </c>
      <c r="H6" s="11">
        <f t="shared" si="0"/>
        <v>26184.720000000001</v>
      </c>
      <c r="I6" s="11">
        <f t="shared" si="0"/>
        <v>26184.720000000001</v>
      </c>
      <c r="J6" s="11">
        <f t="shared" si="0"/>
        <v>26184.720000000001</v>
      </c>
      <c r="K6" s="11">
        <f t="shared" si="0"/>
        <v>26184.720000000001</v>
      </c>
      <c r="L6" s="11">
        <f t="shared" si="0"/>
        <v>26184.720000000001</v>
      </c>
      <c r="M6" s="11">
        <f t="shared" si="0"/>
        <v>26184.720000000001</v>
      </c>
      <c r="N6" s="11">
        <f t="shared" si="0"/>
        <v>26184.720000000001</v>
      </c>
      <c r="O6" s="11">
        <f>SUM(C6:N6)</f>
        <v>314216.64</v>
      </c>
    </row>
    <row r="7" spans="1:15" x14ac:dyDescent="0.3">
      <c r="A7" s="23"/>
      <c r="B7" s="54" t="s">
        <v>45</v>
      </c>
      <c r="C7" s="56">
        <v>14099.46</v>
      </c>
      <c r="D7" s="56">
        <f>$C$7</f>
        <v>14099.46</v>
      </c>
      <c r="E7" s="56">
        <f t="shared" ref="E7:N7" si="1">$C$7</f>
        <v>14099.46</v>
      </c>
      <c r="F7" s="56">
        <f t="shared" si="1"/>
        <v>14099.46</v>
      </c>
      <c r="G7" s="56">
        <f t="shared" si="1"/>
        <v>14099.46</v>
      </c>
      <c r="H7" s="56">
        <f t="shared" si="1"/>
        <v>14099.46</v>
      </c>
      <c r="I7" s="56">
        <f t="shared" si="1"/>
        <v>14099.46</v>
      </c>
      <c r="J7" s="56">
        <f t="shared" si="1"/>
        <v>14099.46</v>
      </c>
      <c r="K7" s="56">
        <f t="shared" si="1"/>
        <v>14099.46</v>
      </c>
      <c r="L7" s="56">
        <f t="shared" si="1"/>
        <v>14099.46</v>
      </c>
      <c r="M7" s="56">
        <f t="shared" si="1"/>
        <v>14099.46</v>
      </c>
      <c r="N7" s="56">
        <f t="shared" si="1"/>
        <v>14099.46</v>
      </c>
      <c r="O7" s="28">
        <f>SUM(C7:N7)</f>
        <v>169193.51999999993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40284.18</v>
      </c>
      <c r="D9" s="73">
        <f t="shared" ref="D9:N9" si="2">SUM(D6:D7)</f>
        <v>40284.18</v>
      </c>
      <c r="E9" s="73">
        <f t="shared" si="2"/>
        <v>40284.18</v>
      </c>
      <c r="F9" s="73">
        <f t="shared" si="2"/>
        <v>40284.18</v>
      </c>
      <c r="G9" s="73">
        <f t="shared" si="2"/>
        <v>40284.18</v>
      </c>
      <c r="H9" s="73">
        <f t="shared" si="2"/>
        <v>40284.18</v>
      </c>
      <c r="I9" s="73">
        <f t="shared" si="2"/>
        <v>40284.18</v>
      </c>
      <c r="J9" s="73">
        <f t="shared" si="2"/>
        <v>40284.18</v>
      </c>
      <c r="K9" s="73">
        <f t="shared" si="2"/>
        <v>40284.18</v>
      </c>
      <c r="L9" s="73">
        <f t="shared" si="2"/>
        <v>40284.18</v>
      </c>
      <c r="M9" s="73">
        <f t="shared" si="2"/>
        <v>40284.18</v>
      </c>
      <c r="N9" s="73">
        <f t="shared" si="2"/>
        <v>40284.18</v>
      </c>
      <c r="O9" s="74">
        <f>SUM(O6:O7)</f>
        <v>483410.15999999992</v>
      </c>
    </row>
    <row r="10" spans="1:15" x14ac:dyDescent="0.3">
      <c r="A10" s="23"/>
    </row>
    <row r="11" spans="1:15" x14ac:dyDescent="0.3">
      <c r="A11" s="27">
        <f t="shared" ref="A11:A19" si="3">-G11/$G$9</f>
        <v>-0.75</v>
      </c>
      <c r="B11" s="46" t="s">
        <v>32</v>
      </c>
      <c r="C11" s="58">
        <f>(C6*75%)+(C7*75%)</f>
        <v>30213.135000000002</v>
      </c>
      <c r="D11" s="58">
        <f>$C$11</f>
        <v>30213.135000000002</v>
      </c>
      <c r="E11" s="58">
        <f t="shared" ref="E11:N11" si="4">$C$11</f>
        <v>30213.135000000002</v>
      </c>
      <c r="F11" s="58">
        <f t="shared" si="4"/>
        <v>30213.135000000002</v>
      </c>
      <c r="G11" s="58">
        <f t="shared" si="4"/>
        <v>30213.135000000002</v>
      </c>
      <c r="H11" s="58">
        <f t="shared" si="4"/>
        <v>30213.135000000002</v>
      </c>
      <c r="I11" s="58">
        <f t="shared" si="4"/>
        <v>30213.135000000002</v>
      </c>
      <c r="J11" s="58">
        <f t="shared" si="4"/>
        <v>30213.135000000002</v>
      </c>
      <c r="K11" s="58">
        <f t="shared" si="4"/>
        <v>30213.135000000002</v>
      </c>
      <c r="L11" s="58">
        <f t="shared" si="4"/>
        <v>30213.135000000002</v>
      </c>
      <c r="M11" s="58">
        <f t="shared" si="4"/>
        <v>30213.135000000002</v>
      </c>
      <c r="N11" s="58">
        <f t="shared" si="4"/>
        <v>30213.135000000002</v>
      </c>
      <c r="O11" s="58">
        <f>SUM(C11:N11)</f>
        <v>362557.62000000005</v>
      </c>
    </row>
    <row r="12" spans="1:15" x14ac:dyDescent="0.3">
      <c r="A12" s="27">
        <f t="shared" si="3"/>
        <v>-5.8039905491436096E-2</v>
      </c>
      <c r="B12" s="47" t="s">
        <v>60</v>
      </c>
      <c r="C12" s="59">
        <v>2338.09</v>
      </c>
      <c r="D12" s="59">
        <f>$C$12</f>
        <v>2338.09</v>
      </c>
      <c r="E12" s="59">
        <f t="shared" ref="E12:N12" si="5">$C$12</f>
        <v>2338.09</v>
      </c>
      <c r="F12" s="59">
        <f t="shared" si="5"/>
        <v>2338.09</v>
      </c>
      <c r="G12" s="59">
        <f t="shared" si="5"/>
        <v>2338.09</v>
      </c>
      <c r="H12" s="59">
        <f t="shared" si="5"/>
        <v>2338.09</v>
      </c>
      <c r="I12" s="59">
        <f t="shared" si="5"/>
        <v>2338.09</v>
      </c>
      <c r="J12" s="59">
        <f t="shared" si="5"/>
        <v>2338.09</v>
      </c>
      <c r="K12" s="59">
        <f t="shared" si="5"/>
        <v>2338.09</v>
      </c>
      <c r="L12" s="59">
        <f t="shared" si="5"/>
        <v>2338.09</v>
      </c>
      <c r="M12" s="59">
        <f t="shared" si="5"/>
        <v>2338.09</v>
      </c>
      <c r="N12" s="59">
        <f t="shared" si="5"/>
        <v>2338.09</v>
      </c>
      <c r="O12" s="59">
        <f t="shared" ref="O12:O19" si="6">SUM(C12:N12)</f>
        <v>28057.08</v>
      </c>
    </row>
    <row r="13" spans="1:15" x14ac:dyDescent="0.3">
      <c r="A13" s="27"/>
      <c r="B13" s="47" t="s">
        <v>63</v>
      </c>
      <c r="C13" s="59">
        <v>779.36</v>
      </c>
      <c r="D13" s="59">
        <f>C13</f>
        <v>779.36</v>
      </c>
      <c r="E13" s="59">
        <f t="shared" ref="E13:N13" si="7">D13</f>
        <v>779.36</v>
      </c>
      <c r="F13" s="59">
        <f t="shared" si="7"/>
        <v>779.36</v>
      </c>
      <c r="G13" s="59">
        <f t="shared" si="7"/>
        <v>779.36</v>
      </c>
      <c r="H13" s="59">
        <f t="shared" si="7"/>
        <v>779.36</v>
      </c>
      <c r="I13" s="59">
        <f t="shared" si="7"/>
        <v>779.36</v>
      </c>
      <c r="J13" s="59">
        <f t="shared" si="7"/>
        <v>779.36</v>
      </c>
      <c r="K13" s="59">
        <f t="shared" si="7"/>
        <v>779.36</v>
      </c>
      <c r="L13" s="59">
        <f t="shared" si="7"/>
        <v>779.36</v>
      </c>
      <c r="M13" s="59">
        <f t="shared" si="7"/>
        <v>779.36</v>
      </c>
      <c r="N13" s="59">
        <f t="shared" si="7"/>
        <v>779.36</v>
      </c>
      <c r="O13" s="59">
        <f t="shared" si="6"/>
        <v>9352.32</v>
      </c>
    </row>
    <row r="14" spans="1:15" x14ac:dyDescent="0.3">
      <c r="A14" s="27">
        <f t="shared" si="3"/>
        <v>-6.9999999999999984E-3</v>
      </c>
      <c r="B14" s="47" t="s">
        <v>61</v>
      </c>
      <c r="C14" s="60">
        <f>C9*0.7%</f>
        <v>281.98925999999994</v>
      </c>
      <c r="D14" s="60">
        <f>$C$14</f>
        <v>281.98925999999994</v>
      </c>
      <c r="E14" s="60">
        <f t="shared" ref="E14:N14" si="8">$C$14</f>
        <v>281.98925999999994</v>
      </c>
      <c r="F14" s="60">
        <f t="shared" si="8"/>
        <v>281.98925999999994</v>
      </c>
      <c r="G14" s="60">
        <f t="shared" si="8"/>
        <v>281.98925999999994</v>
      </c>
      <c r="H14" s="60">
        <f t="shared" si="8"/>
        <v>281.98925999999994</v>
      </c>
      <c r="I14" s="60">
        <f t="shared" si="8"/>
        <v>281.98925999999994</v>
      </c>
      <c r="J14" s="60">
        <f t="shared" si="8"/>
        <v>281.98925999999994</v>
      </c>
      <c r="K14" s="60">
        <f t="shared" si="8"/>
        <v>281.98925999999994</v>
      </c>
      <c r="L14" s="60">
        <f t="shared" si="8"/>
        <v>281.98925999999994</v>
      </c>
      <c r="M14" s="60">
        <f t="shared" si="8"/>
        <v>281.98925999999994</v>
      </c>
      <c r="N14" s="60">
        <f t="shared" si="8"/>
        <v>281.98925999999994</v>
      </c>
      <c r="O14" s="59">
        <f t="shared" si="6"/>
        <v>3383.8711199999984</v>
      </c>
    </row>
    <row r="15" spans="1:15" x14ac:dyDescent="0.3">
      <c r="A15" s="27"/>
      <c r="B15" s="47" t="s">
        <v>62</v>
      </c>
      <c r="C15" s="60">
        <v>83.62</v>
      </c>
      <c r="D15" s="60">
        <f>$C$15</f>
        <v>83.62</v>
      </c>
      <c r="E15" s="60">
        <f t="shared" ref="E15:N15" si="9">$C$15</f>
        <v>83.62</v>
      </c>
      <c r="F15" s="60">
        <f t="shared" si="9"/>
        <v>83.62</v>
      </c>
      <c r="G15" s="60">
        <f t="shared" si="9"/>
        <v>83.62</v>
      </c>
      <c r="H15" s="60">
        <f t="shared" si="9"/>
        <v>83.62</v>
      </c>
      <c r="I15" s="60">
        <f t="shared" si="9"/>
        <v>83.62</v>
      </c>
      <c r="J15" s="60">
        <f t="shared" si="9"/>
        <v>83.62</v>
      </c>
      <c r="K15" s="60">
        <f t="shared" si="9"/>
        <v>83.62</v>
      </c>
      <c r="L15" s="60">
        <f t="shared" si="9"/>
        <v>83.62</v>
      </c>
      <c r="M15" s="60">
        <f t="shared" si="9"/>
        <v>83.62</v>
      </c>
      <c r="N15" s="60">
        <f t="shared" si="9"/>
        <v>83.62</v>
      </c>
      <c r="O15" s="59">
        <f t="shared" si="6"/>
        <v>1003.44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120.85254</v>
      </c>
      <c r="D16" s="60">
        <f>$C$16</f>
        <v>120.85254</v>
      </c>
      <c r="E16" s="60">
        <f t="shared" ref="E16:N16" si="10">$C$16</f>
        <v>120.85254</v>
      </c>
      <c r="F16" s="60">
        <f t="shared" si="10"/>
        <v>120.85254</v>
      </c>
      <c r="G16" s="60">
        <f t="shared" si="10"/>
        <v>120.85254</v>
      </c>
      <c r="H16" s="60">
        <f t="shared" si="10"/>
        <v>120.85254</v>
      </c>
      <c r="I16" s="60">
        <f t="shared" si="10"/>
        <v>120.85254</v>
      </c>
      <c r="J16" s="60">
        <f t="shared" si="10"/>
        <v>120.85254</v>
      </c>
      <c r="K16" s="60">
        <f t="shared" si="10"/>
        <v>120.85254</v>
      </c>
      <c r="L16" s="60">
        <f t="shared" si="10"/>
        <v>120.85254</v>
      </c>
      <c r="M16" s="60">
        <f t="shared" si="10"/>
        <v>120.85254</v>
      </c>
      <c r="N16" s="60">
        <f t="shared" si="10"/>
        <v>120.85254</v>
      </c>
      <c r="O16" s="59">
        <f t="shared" si="6"/>
        <v>1450.2304800000002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201.42090000000002</v>
      </c>
      <c r="D17" s="61">
        <f>$C$17</f>
        <v>201.42090000000002</v>
      </c>
      <c r="E17" s="61">
        <f t="shared" ref="E17:N17" si="11">$C$17</f>
        <v>201.42090000000002</v>
      </c>
      <c r="F17" s="61">
        <f t="shared" si="11"/>
        <v>201.42090000000002</v>
      </c>
      <c r="G17" s="61">
        <f t="shared" si="11"/>
        <v>201.42090000000002</v>
      </c>
      <c r="H17" s="61">
        <f t="shared" si="11"/>
        <v>201.42090000000002</v>
      </c>
      <c r="I17" s="61">
        <f t="shared" si="11"/>
        <v>201.42090000000002</v>
      </c>
      <c r="J17" s="61">
        <f t="shared" si="11"/>
        <v>201.42090000000002</v>
      </c>
      <c r="K17" s="61">
        <f t="shared" si="11"/>
        <v>201.42090000000002</v>
      </c>
      <c r="L17" s="61">
        <f t="shared" si="11"/>
        <v>201.42090000000002</v>
      </c>
      <c r="M17" s="61">
        <f t="shared" si="11"/>
        <v>201.42090000000002</v>
      </c>
      <c r="N17" s="61">
        <f t="shared" si="11"/>
        <v>201.42090000000002</v>
      </c>
      <c r="O17" s="59">
        <f t="shared" si="6"/>
        <v>2417.0508000000004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402.84180000000003</v>
      </c>
      <c r="D18" s="59">
        <f>$C$18</f>
        <v>402.84180000000003</v>
      </c>
      <c r="E18" s="59">
        <f t="shared" ref="E18:N18" si="12">$C$18</f>
        <v>402.84180000000003</v>
      </c>
      <c r="F18" s="59">
        <f t="shared" si="12"/>
        <v>402.84180000000003</v>
      </c>
      <c r="G18" s="59">
        <f t="shared" si="12"/>
        <v>402.84180000000003</v>
      </c>
      <c r="H18" s="59">
        <f t="shared" si="12"/>
        <v>402.84180000000003</v>
      </c>
      <c r="I18" s="59">
        <f t="shared" si="12"/>
        <v>402.84180000000003</v>
      </c>
      <c r="J18" s="59">
        <f t="shared" si="12"/>
        <v>402.84180000000003</v>
      </c>
      <c r="K18" s="59">
        <f t="shared" si="12"/>
        <v>402.84180000000003</v>
      </c>
      <c r="L18" s="59">
        <f t="shared" si="12"/>
        <v>402.84180000000003</v>
      </c>
      <c r="M18" s="59">
        <f t="shared" si="12"/>
        <v>402.84180000000003</v>
      </c>
      <c r="N18" s="59">
        <f t="shared" si="12"/>
        <v>402.84180000000003</v>
      </c>
      <c r="O18" s="59">
        <f t="shared" si="6"/>
        <v>4834.1016000000009</v>
      </c>
    </row>
    <row r="19" spans="1:15" x14ac:dyDescent="0.3">
      <c r="A19" s="27">
        <f t="shared" si="3"/>
        <v>-5.833555504915329E-3</v>
      </c>
      <c r="B19" s="47" t="s">
        <v>59</v>
      </c>
      <c r="C19" s="59">
        <v>235</v>
      </c>
      <c r="D19" s="59">
        <f>C19</f>
        <v>235</v>
      </c>
      <c r="E19" s="59">
        <f t="shared" ref="E19:N19" si="13">D19</f>
        <v>235</v>
      </c>
      <c r="F19" s="59">
        <f t="shared" si="13"/>
        <v>235</v>
      </c>
      <c r="G19" s="59">
        <f t="shared" si="13"/>
        <v>235</v>
      </c>
      <c r="H19" s="59">
        <f t="shared" si="13"/>
        <v>235</v>
      </c>
      <c r="I19" s="59">
        <f t="shared" si="13"/>
        <v>235</v>
      </c>
      <c r="J19" s="59">
        <f t="shared" si="13"/>
        <v>235</v>
      </c>
      <c r="K19" s="59">
        <f t="shared" si="13"/>
        <v>235</v>
      </c>
      <c r="L19" s="59">
        <f t="shared" si="13"/>
        <v>235</v>
      </c>
      <c r="M19" s="59">
        <f t="shared" si="13"/>
        <v>235</v>
      </c>
      <c r="N19" s="59">
        <f t="shared" si="13"/>
        <v>235</v>
      </c>
      <c r="O19" s="59">
        <f t="shared" si="6"/>
        <v>2820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34656.309500000003</v>
      </c>
      <c r="D21" s="71">
        <f t="shared" ref="D21:F21" si="14">SUM(D11:D20)</f>
        <v>34656.309500000003</v>
      </c>
      <c r="E21" s="71">
        <f t="shared" si="14"/>
        <v>34656.309500000003</v>
      </c>
      <c r="F21" s="71">
        <f t="shared" si="14"/>
        <v>34656.309500000003</v>
      </c>
      <c r="G21" s="72">
        <f>SUM(G11:G20)</f>
        <v>34656.309500000003</v>
      </c>
      <c r="H21" s="72">
        <f t="shared" ref="H21:N21" si="15">SUM(H11:H20)</f>
        <v>34656.309500000003</v>
      </c>
      <c r="I21" s="72">
        <f t="shared" si="15"/>
        <v>34656.309500000003</v>
      </c>
      <c r="J21" s="72">
        <f t="shared" si="15"/>
        <v>34656.309500000003</v>
      </c>
      <c r="K21" s="72">
        <f t="shared" si="15"/>
        <v>34656.309500000003</v>
      </c>
      <c r="L21" s="72">
        <f t="shared" si="15"/>
        <v>34656.309500000003</v>
      </c>
      <c r="M21" s="72">
        <f t="shared" si="15"/>
        <v>34656.309500000003</v>
      </c>
      <c r="N21" s="72">
        <f t="shared" si="15"/>
        <v>34656.309500000003</v>
      </c>
      <c r="O21" s="72">
        <f>SUM(O11:O20)</f>
        <v>415875.71400000015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5627.8704999999973</v>
      </c>
      <c r="D23" s="71">
        <f t="shared" si="16"/>
        <v>5627.8704999999973</v>
      </c>
      <c r="E23" s="71">
        <f t="shared" si="16"/>
        <v>5627.8704999999973</v>
      </c>
      <c r="F23" s="71">
        <f t="shared" si="16"/>
        <v>5627.8704999999973</v>
      </c>
      <c r="G23" s="75">
        <f t="shared" si="16"/>
        <v>5627.8704999999973</v>
      </c>
      <c r="H23" s="75">
        <f t="shared" si="16"/>
        <v>5627.8704999999973</v>
      </c>
      <c r="I23" s="75">
        <f t="shared" si="16"/>
        <v>5627.8704999999973</v>
      </c>
      <c r="J23" s="75">
        <f t="shared" si="16"/>
        <v>5627.8704999999973</v>
      </c>
      <c r="K23" s="75">
        <f t="shared" si="16"/>
        <v>5627.8704999999973</v>
      </c>
      <c r="L23" s="75">
        <f t="shared" si="16"/>
        <v>5627.8704999999973</v>
      </c>
      <c r="M23" s="75">
        <f t="shared" si="16"/>
        <v>5627.8704999999973</v>
      </c>
      <c r="N23" s="75">
        <f t="shared" si="16"/>
        <v>5627.8704999999973</v>
      </c>
      <c r="O23" s="75">
        <f t="shared" si="16"/>
        <v>67534.445999999763</v>
      </c>
    </row>
    <row r="24" spans="1:15" x14ac:dyDescent="0.3">
      <c r="A24" s="23"/>
      <c r="B24" s="78" t="s">
        <v>64</v>
      </c>
      <c r="C24" s="79">
        <f>C23/C9</f>
        <v>0.13970423377117264</v>
      </c>
      <c r="D24" s="79">
        <f t="shared" ref="D24:O24" si="17">D23/D9</f>
        <v>0.13970423377117264</v>
      </c>
      <c r="E24" s="79">
        <f t="shared" si="17"/>
        <v>0.13970423377117264</v>
      </c>
      <c r="F24" s="79">
        <f t="shared" si="17"/>
        <v>0.13970423377117264</v>
      </c>
      <c r="G24" s="79">
        <f t="shared" si="17"/>
        <v>0.13970423377117264</v>
      </c>
      <c r="H24" s="79">
        <f t="shared" si="17"/>
        <v>0.13970423377117264</v>
      </c>
      <c r="I24" s="79">
        <f t="shared" si="17"/>
        <v>0.13970423377117264</v>
      </c>
      <c r="J24" s="79">
        <f t="shared" si="17"/>
        <v>0.13970423377117264</v>
      </c>
      <c r="K24" s="79">
        <f t="shared" si="17"/>
        <v>0.13970423377117264</v>
      </c>
      <c r="L24" s="79">
        <f t="shared" si="17"/>
        <v>0.13970423377117264</v>
      </c>
      <c r="M24" s="79">
        <f t="shared" si="17"/>
        <v>0.13970423377117264</v>
      </c>
      <c r="N24" s="79">
        <f t="shared" si="17"/>
        <v>0.13970423377117264</v>
      </c>
      <c r="O24" s="79">
        <f t="shared" si="17"/>
        <v>0.13970423377117225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0.13970423377117264</v>
      </c>
      <c r="B27" s="69" t="s">
        <v>19</v>
      </c>
      <c r="C27" s="71">
        <f t="shared" ref="C27:O27" si="19">C26+C23</f>
        <v>5627.8704999999973</v>
      </c>
      <c r="D27" s="71">
        <f t="shared" si="19"/>
        <v>5627.8704999999973</v>
      </c>
      <c r="E27" s="71">
        <f t="shared" si="19"/>
        <v>5627.8704999999973</v>
      </c>
      <c r="F27" s="71">
        <f t="shared" si="19"/>
        <v>5627.8704999999973</v>
      </c>
      <c r="G27" s="75">
        <f t="shared" si="19"/>
        <v>5627.8704999999973</v>
      </c>
      <c r="H27" s="75">
        <f t="shared" si="19"/>
        <v>5627.8704999999973</v>
      </c>
      <c r="I27" s="75">
        <f t="shared" si="19"/>
        <v>5627.8704999999973</v>
      </c>
      <c r="J27" s="75">
        <f t="shared" si="19"/>
        <v>5627.8704999999973</v>
      </c>
      <c r="K27" s="75">
        <f t="shared" si="19"/>
        <v>5627.8704999999973</v>
      </c>
      <c r="L27" s="75">
        <f t="shared" si="19"/>
        <v>5627.8704999999973</v>
      </c>
      <c r="M27" s="75">
        <f t="shared" si="19"/>
        <v>5627.8704999999973</v>
      </c>
      <c r="N27" s="75">
        <f t="shared" si="19"/>
        <v>5627.8704999999973</v>
      </c>
      <c r="O27" s="75">
        <f t="shared" si="19"/>
        <v>67534.445999999763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0.13970423377117264</v>
      </c>
      <c r="B31" s="69" t="s">
        <v>23</v>
      </c>
      <c r="C31" s="71">
        <f t="shared" ref="C31:O31" si="20">C27+C29+C30</f>
        <v>5627.8704999999973</v>
      </c>
      <c r="D31" s="71">
        <f t="shared" si="20"/>
        <v>5627.8704999999973</v>
      </c>
      <c r="E31" s="71">
        <f t="shared" si="20"/>
        <v>5627.8704999999973</v>
      </c>
      <c r="F31" s="71">
        <f t="shared" si="20"/>
        <v>5627.8704999999973</v>
      </c>
      <c r="G31" s="75">
        <f t="shared" si="20"/>
        <v>5627.8704999999973</v>
      </c>
      <c r="H31" s="75">
        <f t="shared" si="20"/>
        <v>5627.8704999999973</v>
      </c>
      <c r="I31" s="75">
        <f t="shared" si="20"/>
        <v>5627.8704999999973</v>
      </c>
      <c r="J31" s="75">
        <f t="shared" si="20"/>
        <v>5627.8704999999973</v>
      </c>
      <c r="K31" s="75">
        <f t="shared" si="20"/>
        <v>5627.8704999999973</v>
      </c>
      <c r="L31" s="75">
        <f t="shared" si="20"/>
        <v>5627.8704999999973</v>
      </c>
      <c r="M31" s="75">
        <f t="shared" si="20"/>
        <v>5627.8704999999973</v>
      </c>
      <c r="N31" s="75">
        <f t="shared" si="20"/>
        <v>5627.8704999999973</v>
      </c>
      <c r="O31" s="75">
        <f t="shared" si="20"/>
        <v>67534.445999999763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-1570.1758694999994</v>
      </c>
      <c r="D33" s="16">
        <f t="shared" si="21"/>
        <v>-1570.1758694999994</v>
      </c>
      <c r="E33" s="16">
        <f t="shared" si="21"/>
        <v>-1570.1758694999994</v>
      </c>
      <c r="F33" s="16">
        <f t="shared" si="21"/>
        <v>-1570.1758694999994</v>
      </c>
      <c r="G33" s="17">
        <f>SUM(C33:F33)</f>
        <v>-6280.7034779999976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0.40290701019606184</v>
      </c>
      <c r="B35" s="18" t="s">
        <v>17</v>
      </c>
      <c r="C35" s="19">
        <f>C31+C33</f>
        <v>4057.6946304999979</v>
      </c>
      <c r="D35" s="19">
        <f>D31+D33</f>
        <v>4057.6946304999979</v>
      </c>
      <c r="E35" s="19">
        <f>E31+E33</f>
        <v>4057.6946304999979</v>
      </c>
      <c r="F35" s="19">
        <f>F31+F33</f>
        <v>4057.6946304999979</v>
      </c>
      <c r="G35" s="20">
        <f>SUM(C35:F35)</f>
        <v>16230.778521999991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40284.18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40284.18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40284.18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805.68360000000007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4028.4180000000001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-235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-235</v>
      </c>
      <c r="F72" s="44">
        <f>E72*1.22</f>
        <v>-286.7</v>
      </c>
    </row>
  </sheetData>
  <mergeCells count="29">
    <mergeCell ref="B49:D49"/>
    <mergeCell ref="F1:G1"/>
    <mergeCell ref="B2:C2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67:D67"/>
    <mergeCell ref="B54:D54"/>
    <mergeCell ref="B55:D55"/>
    <mergeCell ref="B56:D56"/>
    <mergeCell ref="B57:D57"/>
    <mergeCell ref="B59:D59"/>
    <mergeCell ref="B60:D60"/>
    <mergeCell ref="B62:D62"/>
    <mergeCell ref="B63:D63"/>
    <mergeCell ref="B64:D64"/>
    <mergeCell ref="B65:D65"/>
    <mergeCell ref="B66:D66"/>
    <mergeCell ref="B68:D68"/>
    <mergeCell ref="B69:D69"/>
    <mergeCell ref="B70:D70"/>
    <mergeCell ref="B71:D71"/>
    <mergeCell ref="B72:D72"/>
  </mergeCells>
  <conditionalFormatting sqref="C27:O27">
    <cfRule type="cellIs" dxfId="6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BBC12-1E42-4272-ADD3-B695E0B30104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48" t="s">
        <v>66</v>
      </c>
      <c r="C2" s="48"/>
      <c r="D2" s="48"/>
      <c r="E2" s="48"/>
      <c r="F2" s="48"/>
      <c r="G2" s="48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34033.93</v>
      </c>
      <c r="D6" s="11">
        <f>$C$6</f>
        <v>34033.93</v>
      </c>
      <c r="E6" s="11">
        <f t="shared" ref="E6:N6" si="0">$C$6</f>
        <v>34033.93</v>
      </c>
      <c r="F6" s="11">
        <f t="shared" si="0"/>
        <v>34033.93</v>
      </c>
      <c r="G6" s="11">
        <f t="shared" si="0"/>
        <v>34033.93</v>
      </c>
      <c r="H6" s="11">
        <f t="shared" si="0"/>
        <v>34033.93</v>
      </c>
      <c r="I6" s="11">
        <f t="shared" si="0"/>
        <v>34033.93</v>
      </c>
      <c r="J6" s="11">
        <f t="shared" si="0"/>
        <v>34033.93</v>
      </c>
      <c r="K6" s="11">
        <f t="shared" si="0"/>
        <v>34033.93</v>
      </c>
      <c r="L6" s="11">
        <f t="shared" si="0"/>
        <v>34033.93</v>
      </c>
      <c r="M6" s="11">
        <f t="shared" si="0"/>
        <v>34033.93</v>
      </c>
      <c r="N6" s="11">
        <f t="shared" si="0"/>
        <v>34033.93</v>
      </c>
      <c r="O6" s="11">
        <f>SUM(C6:N6)</f>
        <v>408407.16</v>
      </c>
    </row>
    <row r="7" spans="1:15" x14ac:dyDescent="0.3">
      <c r="A7" s="23"/>
      <c r="B7" s="54" t="s">
        <v>45</v>
      </c>
      <c r="C7" s="56">
        <v>18325.96</v>
      </c>
      <c r="D7" s="56">
        <f>$C$7</f>
        <v>18325.96</v>
      </c>
      <c r="E7" s="56">
        <f t="shared" ref="E7:N7" si="1">$C$7</f>
        <v>18325.96</v>
      </c>
      <c r="F7" s="56">
        <f t="shared" si="1"/>
        <v>18325.96</v>
      </c>
      <c r="G7" s="56">
        <f t="shared" si="1"/>
        <v>18325.96</v>
      </c>
      <c r="H7" s="56">
        <f t="shared" si="1"/>
        <v>18325.96</v>
      </c>
      <c r="I7" s="56">
        <f t="shared" si="1"/>
        <v>18325.96</v>
      </c>
      <c r="J7" s="56">
        <f t="shared" si="1"/>
        <v>18325.96</v>
      </c>
      <c r="K7" s="56">
        <f t="shared" si="1"/>
        <v>18325.96</v>
      </c>
      <c r="L7" s="56">
        <f t="shared" si="1"/>
        <v>18325.96</v>
      </c>
      <c r="M7" s="56">
        <f t="shared" si="1"/>
        <v>18325.96</v>
      </c>
      <c r="N7" s="56">
        <f t="shared" si="1"/>
        <v>18325.96</v>
      </c>
      <c r="O7" s="28">
        <f>SUM(C7:N7)</f>
        <v>219911.51999999993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52359.89</v>
      </c>
      <c r="D9" s="73">
        <f t="shared" ref="D9:N9" si="2">SUM(D6:D7)</f>
        <v>52359.89</v>
      </c>
      <c r="E9" s="73">
        <f t="shared" si="2"/>
        <v>52359.89</v>
      </c>
      <c r="F9" s="73">
        <f t="shared" si="2"/>
        <v>52359.89</v>
      </c>
      <c r="G9" s="73">
        <f t="shared" si="2"/>
        <v>52359.89</v>
      </c>
      <c r="H9" s="73">
        <f t="shared" si="2"/>
        <v>52359.89</v>
      </c>
      <c r="I9" s="73">
        <f t="shared" si="2"/>
        <v>52359.89</v>
      </c>
      <c r="J9" s="73">
        <f t="shared" si="2"/>
        <v>52359.89</v>
      </c>
      <c r="K9" s="73">
        <f t="shared" si="2"/>
        <v>52359.89</v>
      </c>
      <c r="L9" s="73">
        <f t="shared" si="2"/>
        <v>52359.89</v>
      </c>
      <c r="M9" s="73">
        <f t="shared" si="2"/>
        <v>52359.89</v>
      </c>
      <c r="N9" s="73">
        <f t="shared" si="2"/>
        <v>52359.89</v>
      </c>
      <c r="O9" s="74">
        <f>SUM(O6:O7)</f>
        <v>628318.67999999993</v>
      </c>
    </row>
    <row r="10" spans="1:15" x14ac:dyDescent="0.3">
      <c r="A10" s="23"/>
    </row>
    <row r="11" spans="1:15" x14ac:dyDescent="0.3">
      <c r="A11" s="27">
        <f t="shared" ref="A11:A19" si="3">-G11/$G$9</f>
        <v>-0.6</v>
      </c>
      <c r="B11" s="46" t="s">
        <v>32</v>
      </c>
      <c r="C11" s="58">
        <f>(C6*60%)+(C7*60%)</f>
        <v>31415.934000000001</v>
      </c>
      <c r="D11" s="58">
        <f>$C$11</f>
        <v>31415.934000000001</v>
      </c>
      <c r="E11" s="58">
        <f t="shared" ref="E11:N11" si="4">$C$11</f>
        <v>31415.934000000001</v>
      </c>
      <c r="F11" s="58">
        <f t="shared" si="4"/>
        <v>31415.934000000001</v>
      </c>
      <c r="G11" s="58">
        <f t="shared" si="4"/>
        <v>31415.934000000001</v>
      </c>
      <c r="H11" s="58">
        <f t="shared" si="4"/>
        <v>31415.934000000001</v>
      </c>
      <c r="I11" s="58">
        <f t="shared" si="4"/>
        <v>31415.934000000001</v>
      </c>
      <c r="J11" s="58">
        <f t="shared" si="4"/>
        <v>31415.934000000001</v>
      </c>
      <c r="K11" s="58">
        <f t="shared" si="4"/>
        <v>31415.934000000001</v>
      </c>
      <c r="L11" s="58">
        <f t="shared" si="4"/>
        <v>31415.934000000001</v>
      </c>
      <c r="M11" s="58">
        <f t="shared" si="4"/>
        <v>31415.934000000001</v>
      </c>
      <c r="N11" s="58">
        <f t="shared" si="4"/>
        <v>31415.934000000001</v>
      </c>
      <c r="O11" s="58">
        <f>SUM(C11:N11)</f>
        <v>376991.20800000004</v>
      </c>
    </row>
    <row r="12" spans="1:15" x14ac:dyDescent="0.3">
      <c r="A12" s="27">
        <f t="shared" si="3"/>
        <v>-0.151525146443203</v>
      </c>
      <c r="B12" s="47" t="s">
        <v>60</v>
      </c>
      <c r="C12" s="59">
        <v>7933.84</v>
      </c>
      <c r="D12" s="59">
        <f>$C$12</f>
        <v>7933.84</v>
      </c>
      <c r="E12" s="59">
        <f t="shared" ref="E12:N12" si="5">$C$12</f>
        <v>7933.84</v>
      </c>
      <c r="F12" s="59">
        <f t="shared" si="5"/>
        <v>7933.84</v>
      </c>
      <c r="G12" s="59">
        <f t="shared" si="5"/>
        <v>7933.84</v>
      </c>
      <c r="H12" s="59">
        <f t="shared" si="5"/>
        <v>7933.84</v>
      </c>
      <c r="I12" s="59">
        <f t="shared" si="5"/>
        <v>7933.84</v>
      </c>
      <c r="J12" s="59">
        <f t="shared" si="5"/>
        <v>7933.84</v>
      </c>
      <c r="K12" s="59">
        <f t="shared" si="5"/>
        <v>7933.84</v>
      </c>
      <c r="L12" s="59">
        <f t="shared" si="5"/>
        <v>7933.84</v>
      </c>
      <c r="M12" s="59">
        <f t="shared" si="5"/>
        <v>7933.84</v>
      </c>
      <c r="N12" s="59">
        <f t="shared" si="5"/>
        <v>7933.84</v>
      </c>
      <c r="O12" s="59">
        <f t="shared" ref="O12:O19" si="6">SUM(C12:N12)</f>
        <v>95206.079999999973</v>
      </c>
    </row>
    <row r="13" spans="1:15" x14ac:dyDescent="0.3">
      <c r="A13" s="27"/>
      <c r="B13" s="47" t="s">
        <v>63</v>
      </c>
      <c r="C13" s="59">
        <v>2644.61</v>
      </c>
      <c r="D13" s="59">
        <f>C13</f>
        <v>2644.61</v>
      </c>
      <c r="E13" s="59">
        <f t="shared" ref="E13:N13" si="7">D13</f>
        <v>2644.61</v>
      </c>
      <c r="F13" s="59">
        <f t="shared" si="7"/>
        <v>2644.61</v>
      </c>
      <c r="G13" s="59">
        <f t="shared" si="7"/>
        <v>2644.61</v>
      </c>
      <c r="H13" s="59">
        <f t="shared" si="7"/>
        <v>2644.61</v>
      </c>
      <c r="I13" s="59">
        <f t="shared" si="7"/>
        <v>2644.61</v>
      </c>
      <c r="J13" s="59">
        <f t="shared" si="7"/>
        <v>2644.61</v>
      </c>
      <c r="K13" s="59">
        <f t="shared" si="7"/>
        <v>2644.61</v>
      </c>
      <c r="L13" s="59">
        <f t="shared" si="7"/>
        <v>2644.61</v>
      </c>
      <c r="M13" s="59">
        <f t="shared" si="7"/>
        <v>2644.61</v>
      </c>
      <c r="N13" s="59">
        <f t="shared" si="7"/>
        <v>2644.61</v>
      </c>
      <c r="O13" s="59">
        <f t="shared" si="6"/>
        <v>31735.320000000003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366.51922999999994</v>
      </c>
      <c r="D14" s="60">
        <f>$C$14</f>
        <v>366.51922999999994</v>
      </c>
      <c r="E14" s="60">
        <f t="shared" ref="E14:N14" si="8">$C$14</f>
        <v>366.51922999999994</v>
      </c>
      <c r="F14" s="60">
        <f t="shared" si="8"/>
        <v>366.51922999999994</v>
      </c>
      <c r="G14" s="60">
        <f t="shared" si="8"/>
        <v>366.51922999999994</v>
      </c>
      <c r="H14" s="60">
        <f t="shared" si="8"/>
        <v>366.51922999999994</v>
      </c>
      <c r="I14" s="60">
        <f t="shared" si="8"/>
        <v>366.51922999999994</v>
      </c>
      <c r="J14" s="60">
        <f t="shared" si="8"/>
        <v>366.51922999999994</v>
      </c>
      <c r="K14" s="60">
        <f t="shared" si="8"/>
        <v>366.51922999999994</v>
      </c>
      <c r="L14" s="60">
        <f t="shared" si="8"/>
        <v>366.51922999999994</v>
      </c>
      <c r="M14" s="60">
        <f t="shared" si="8"/>
        <v>366.51922999999994</v>
      </c>
      <c r="N14" s="60">
        <f t="shared" si="8"/>
        <v>366.51922999999994</v>
      </c>
      <c r="O14" s="59">
        <f t="shared" si="6"/>
        <v>4398.2307599999995</v>
      </c>
    </row>
    <row r="15" spans="1:15" x14ac:dyDescent="0.3">
      <c r="A15" s="27"/>
      <c r="B15" s="47" t="s">
        <v>62</v>
      </c>
      <c r="C15" s="60">
        <v>58.11</v>
      </c>
      <c r="D15" s="60">
        <f>$C$15</f>
        <v>58.11</v>
      </c>
      <c r="E15" s="60">
        <f t="shared" ref="E15:N15" si="9">$C$15</f>
        <v>58.11</v>
      </c>
      <c r="F15" s="60">
        <f t="shared" si="9"/>
        <v>58.11</v>
      </c>
      <c r="G15" s="60">
        <f t="shared" si="9"/>
        <v>58.11</v>
      </c>
      <c r="H15" s="60">
        <f t="shared" si="9"/>
        <v>58.11</v>
      </c>
      <c r="I15" s="60">
        <f t="shared" si="9"/>
        <v>58.11</v>
      </c>
      <c r="J15" s="60">
        <f t="shared" si="9"/>
        <v>58.11</v>
      </c>
      <c r="K15" s="60">
        <f t="shared" si="9"/>
        <v>58.11</v>
      </c>
      <c r="L15" s="60">
        <f t="shared" si="9"/>
        <v>58.11</v>
      </c>
      <c r="M15" s="60">
        <f t="shared" si="9"/>
        <v>58.11</v>
      </c>
      <c r="N15" s="60">
        <f t="shared" si="9"/>
        <v>58.11</v>
      </c>
      <c r="O15" s="59">
        <f t="shared" si="6"/>
        <v>697.32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157.07966999999999</v>
      </c>
      <c r="D16" s="60">
        <f>$C$16</f>
        <v>157.07966999999999</v>
      </c>
      <c r="E16" s="60">
        <f t="shared" ref="E16:N16" si="10">$C$16</f>
        <v>157.07966999999999</v>
      </c>
      <c r="F16" s="60">
        <f t="shared" si="10"/>
        <v>157.07966999999999</v>
      </c>
      <c r="G16" s="60">
        <f t="shared" si="10"/>
        <v>157.07966999999999</v>
      </c>
      <c r="H16" s="60">
        <f t="shared" si="10"/>
        <v>157.07966999999999</v>
      </c>
      <c r="I16" s="60">
        <f t="shared" si="10"/>
        <v>157.07966999999999</v>
      </c>
      <c r="J16" s="60">
        <f t="shared" si="10"/>
        <v>157.07966999999999</v>
      </c>
      <c r="K16" s="60">
        <f t="shared" si="10"/>
        <v>157.07966999999999</v>
      </c>
      <c r="L16" s="60">
        <f t="shared" si="10"/>
        <v>157.07966999999999</v>
      </c>
      <c r="M16" s="60">
        <f t="shared" si="10"/>
        <v>157.07966999999999</v>
      </c>
      <c r="N16" s="60">
        <f t="shared" si="10"/>
        <v>157.07966999999999</v>
      </c>
      <c r="O16" s="59">
        <f t="shared" si="6"/>
        <v>1884.9560400000003</v>
      </c>
    </row>
    <row r="17" spans="1:15" x14ac:dyDescent="0.3">
      <c r="A17" s="27">
        <f t="shared" si="3"/>
        <v>-4.9999999999999992E-3</v>
      </c>
      <c r="B17" s="47" t="s">
        <v>39</v>
      </c>
      <c r="C17" s="61">
        <f>C9*0.5%</f>
        <v>261.79944999999998</v>
      </c>
      <c r="D17" s="61">
        <f>$C$17</f>
        <v>261.79944999999998</v>
      </c>
      <c r="E17" s="61">
        <f t="shared" ref="E17:N17" si="11">$C$17</f>
        <v>261.79944999999998</v>
      </c>
      <c r="F17" s="61">
        <f t="shared" si="11"/>
        <v>261.79944999999998</v>
      </c>
      <c r="G17" s="61">
        <f t="shared" si="11"/>
        <v>261.79944999999998</v>
      </c>
      <c r="H17" s="61">
        <f t="shared" si="11"/>
        <v>261.79944999999998</v>
      </c>
      <c r="I17" s="61">
        <f t="shared" si="11"/>
        <v>261.79944999999998</v>
      </c>
      <c r="J17" s="61">
        <f t="shared" si="11"/>
        <v>261.79944999999998</v>
      </c>
      <c r="K17" s="61">
        <f t="shared" si="11"/>
        <v>261.79944999999998</v>
      </c>
      <c r="L17" s="61">
        <f t="shared" si="11"/>
        <v>261.79944999999998</v>
      </c>
      <c r="M17" s="61">
        <f t="shared" si="11"/>
        <v>261.79944999999998</v>
      </c>
      <c r="N17" s="61">
        <f t="shared" si="11"/>
        <v>261.79944999999998</v>
      </c>
      <c r="O17" s="59">
        <f t="shared" si="6"/>
        <v>3141.5933999999997</v>
      </c>
    </row>
    <row r="18" spans="1:15" x14ac:dyDescent="0.3">
      <c r="A18" s="27">
        <f t="shared" si="3"/>
        <v>-9.9999999999999985E-3</v>
      </c>
      <c r="B18" s="47" t="s">
        <v>41</v>
      </c>
      <c r="C18" s="59">
        <f>C9*1%</f>
        <v>523.59889999999996</v>
      </c>
      <c r="D18" s="59">
        <f>$C$18</f>
        <v>523.59889999999996</v>
      </c>
      <c r="E18" s="59">
        <f t="shared" ref="E18:N18" si="12">$C$18</f>
        <v>523.59889999999996</v>
      </c>
      <c r="F18" s="59">
        <f t="shared" si="12"/>
        <v>523.59889999999996</v>
      </c>
      <c r="G18" s="59">
        <f t="shared" si="12"/>
        <v>523.59889999999996</v>
      </c>
      <c r="H18" s="59">
        <f t="shared" si="12"/>
        <v>523.59889999999996</v>
      </c>
      <c r="I18" s="59">
        <f t="shared" si="12"/>
        <v>523.59889999999996</v>
      </c>
      <c r="J18" s="59">
        <f t="shared" si="12"/>
        <v>523.59889999999996</v>
      </c>
      <c r="K18" s="59">
        <f t="shared" si="12"/>
        <v>523.59889999999996</v>
      </c>
      <c r="L18" s="59">
        <f t="shared" si="12"/>
        <v>523.59889999999996</v>
      </c>
      <c r="M18" s="59">
        <f t="shared" si="12"/>
        <v>523.59889999999996</v>
      </c>
      <c r="N18" s="59">
        <f t="shared" si="12"/>
        <v>523.59889999999996</v>
      </c>
      <c r="O18" s="59">
        <f t="shared" si="6"/>
        <v>6283.1867999999995</v>
      </c>
    </row>
    <row r="19" spans="1:15" x14ac:dyDescent="0.3">
      <c r="A19" s="27">
        <f t="shared" si="3"/>
        <v>-6.1104024473695416E-3</v>
      </c>
      <c r="B19" s="47" t="s">
        <v>59</v>
      </c>
      <c r="C19" s="59">
        <v>319.94</v>
      </c>
      <c r="D19" s="59">
        <f>$C$19</f>
        <v>319.94</v>
      </c>
      <c r="E19" s="59">
        <f t="shared" ref="E19:N19" si="13">$C$19</f>
        <v>319.94</v>
      </c>
      <c r="F19" s="59">
        <f t="shared" si="13"/>
        <v>319.94</v>
      </c>
      <c r="G19" s="59">
        <f t="shared" si="13"/>
        <v>319.94</v>
      </c>
      <c r="H19" s="59">
        <f t="shared" si="13"/>
        <v>319.94</v>
      </c>
      <c r="I19" s="59">
        <f t="shared" si="13"/>
        <v>319.94</v>
      </c>
      <c r="J19" s="59">
        <f t="shared" si="13"/>
        <v>319.94</v>
      </c>
      <c r="K19" s="59">
        <f t="shared" si="13"/>
        <v>319.94</v>
      </c>
      <c r="L19" s="59">
        <f t="shared" si="13"/>
        <v>319.94</v>
      </c>
      <c r="M19" s="59">
        <f t="shared" si="13"/>
        <v>319.94</v>
      </c>
      <c r="N19" s="59">
        <f t="shared" si="13"/>
        <v>319.94</v>
      </c>
      <c r="O19" s="59">
        <f t="shared" si="6"/>
        <v>3839.28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43681.431250000001</v>
      </c>
      <c r="D21" s="71">
        <f t="shared" ref="D21:F21" si="14">SUM(D11:D20)</f>
        <v>43681.431250000001</v>
      </c>
      <c r="E21" s="71">
        <f t="shared" si="14"/>
        <v>43681.431250000001</v>
      </c>
      <c r="F21" s="71">
        <f t="shared" si="14"/>
        <v>43681.431250000001</v>
      </c>
      <c r="G21" s="72">
        <f>SUM(G11:G20)</f>
        <v>43681.431250000001</v>
      </c>
      <c r="H21" s="72">
        <f t="shared" ref="H21:N21" si="15">SUM(H11:H20)</f>
        <v>43681.431250000001</v>
      </c>
      <c r="I21" s="72">
        <f t="shared" si="15"/>
        <v>43681.431250000001</v>
      </c>
      <c r="J21" s="72">
        <f t="shared" si="15"/>
        <v>43681.431250000001</v>
      </c>
      <c r="K21" s="72">
        <f t="shared" si="15"/>
        <v>43681.431250000001</v>
      </c>
      <c r="L21" s="72">
        <f t="shared" si="15"/>
        <v>43681.431250000001</v>
      </c>
      <c r="M21" s="72">
        <f t="shared" si="15"/>
        <v>43681.431250000001</v>
      </c>
      <c r="N21" s="72">
        <f t="shared" si="15"/>
        <v>43681.431250000001</v>
      </c>
      <c r="O21" s="72">
        <f>SUM(O11:O20)</f>
        <v>524177.1750000001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8678.458749999998</v>
      </c>
      <c r="D23" s="71">
        <f t="shared" si="16"/>
        <v>8678.458749999998</v>
      </c>
      <c r="E23" s="71">
        <f t="shared" si="16"/>
        <v>8678.458749999998</v>
      </c>
      <c r="F23" s="71">
        <f t="shared" si="16"/>
        <v>8678.458749999998</v>
      </c>
      <c r="G23" s="75">
        <f t="shared" si="16"/>
        <v>8678.458749999998</v>
      </c>
      <c r="H23" s="75">
        <f t="shared" si="16"/>
        <v>8678.458749999998</v>
      </c>
      <c r="I23" s="75">
        <f t="shared" si="16"/>
        <v>8678.458749999998</v>
      </c>
      <c r="J23" s="75">
        <f t="shared" si="16"/>
        <v>8678.458749999998</v>
      </c>
      <c r="K23" s="75">
        <f t="shared" si="16"/>
        <v>8678.458749999998</v>
      </c>
      <c r="L23" s="75">
        <f t="shared" si="16"/>
        <v>8678.458749999998</v>
      </c>
      <c r="M23" s="75">
        <f t="shared" si="16"/>
        <v>8678.458749999998</v>
      </c>
      <c r="N23" s="75">
        <f t="shared" si="16"/>
        <v>8678.458749999998</v>
      </c>
      <c r="O23" s="75">
        <f t="shared" si="16"/>
        <v>104141.50499999983</v>
      </c>
    </row>
    <row r="24" spans="1:15" x14ac:dyDescent="0.3">
      <c r="A24" s="23"/>
      <c r="B24" s="78" t="s">
        <v>64</v>
      </c>
      <c r="C24" s="79">
        <f>C23/C9</f>
        <v>0.16574631363816841</v>
      </c>
      <c r="D24" s="79">
        <f t="shared" ref="D24:O24" si="17">D23/D9</f>
        <v>0.16574631363816841</v>
      </c>
      <c r="E24" s="79">
        <f t="shared" si="17"/>
        <v>0.16574631363816841</v>
      </c>
      <c r="F24" s="79">
        <f t="shared" si="17"/>
        <v>0.16574631363816841</v>
      </c>
      <c r="G24" s="79">
        <f t="shared" si="17"/>
        <v>0.16574631363816841</v>
      </c>
      <c r="H24" s="79">
        <f t="shared" si="17"/>
        <v>0.16574631363816841</v>
      </c>
      <c r="I24" s="79">
        <f t="shared" si="17"/>
        <v>0.16574631363816841</v>
      </c>
      <c r="J24" s="79">
        <f t="shared" si="17"/>
        <v>0.16574631363816841</v>
      </c>
      <c r="K24" s="79">
        <f t="shared" si="17"/>
        <v>0.16574631363816841</v>
      </c>
      <c r="L24" s="79">
        <f t="shared" si="17"/>
        <v>0.16574631363816841</v>
      </c>
      <c r="M24" s="79">
        <f t="shared" si="17"/>
        <v>0.16574631363816841</v>
      </c>
      <c r="N24" s="79">
        <f t="shared" si="17"/>
        <v>0.16574631363816841</v>
      </c>
      <c r="O24" s="79">
        <f t="shared" si="17"/>
        <v>0.16574631363816819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0.16574631363816841</v>
      </c>
      <c r="B27" s="69" t="s">
        <v>19</v>
      </c>
      <c r="C27" s="71">
        <f t="shared" ref="C27:O27" si="19">C26+C23</f>
        <v>8678.458749999998</v>
      </c>
      <c r="D27" s="71">
        <f t="shared" si="19"/>
        <v>8678.458749999998</v>
      </c>
      <c r="E27" s="71">
        <f t="shared" si="19"/>
        <v>8678.458749999998</v>
      </c>
      <c r="F27" s="71">
        <f t="shared" si="19"/>
        <v>8678.458749999998</v>
      </c>
      <c r="G27" s="75">
        <f t="shared" si="19"/>
        <v>8678.458749999998</v>
      </c>
      <c r="H27" s="75">
        <f t="shared" si="19"/>
        <v>8678.458749999998</v>
      </c>
      <c r="I27" s="75">
        <f t="shared" si="19"/>
        <v>8678.458749999998</v>
      </c>
      <c r="J27" s="75">
        <f t="shared" si="19"/>
        <v>8678.458749999998</v>
      </c>
      <c r="K27" s="75">
        <f t="shared" si="19"/>
        <v>8678.458749999998</v>
      </c>
      <c r="L27" s="75">
        <f t="shared" si="19"/>
        <v>8678.458749999998</v>
      </c>
      <c r="M27" s="75">
        <f t="shared" si="19"/>
        <v>8678.458749999998</v>
      </c>
      <c r="N27" s="75">
        <f t="shared" si="19"/>
        <v>8678.458749999998</v>
      </c>
      <c r="O27" s="75">
        <f t="shared" si="19"/>
        <v>104141.50499999983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0.16574631363816841</v>
      </c>
      <c r="B31" s="69" t="s">
        <v>23</v>
      </c>
      <c r="C31" s="71">
        <f t="shared" ref="C31:O31" si="20">C27+C29+C30</f>
        <v>8678.458749999998</v>
      </c>
      <c r="D31" s="71">
        <f t="shared" si="20"/>
        <v>8678.458749999998</v>
      </c>
      <c r="E31" s="71">
        <f t="shared" si="20"/>
        <v>8678.458749999998</v>
      </c>
      <c r="F31" s="71">
        <f t="shared" si="20"/>
        <v>8678.458749999998</v>
      </c>
      <c r="G31" s="75">
        <f t="shared" si="20"/>
        <v>8678.458749999998</v>
      </c>
      <c r="H31" s="75">
        <f t="shared" si="20"/>
        <v>8678.458749999998</v>
      </c>
      <c r="I31" s="75">
        <f t="shared" si="20"/>
        <v>8678.458749999998</v>
      </c>
      <c r="J31" s="75">
        <f t="shared" si="20"/>
        <v>8678.458749999998</v>
      </c>
      <c r="K31" s="75">
        <f t="shared" si="20"/>
        <v>8678.458749999998</v>
      </c>
      <c r="L31" s="75">
        <f t="shared" si="20"/>
        <v>8678.458749999998</v>
      </c>
      <c r="M31" s="75">
        <f t="shared" si="20"/>
        <v>8678.458749999998</v>
      </c>
      <c r="N31" s="75">
        <f t="shared" si="20"/>
        <v>8678.458749999998</v>
      </c>
      <c r="O31" s="75">
        <f t="shared" si="20"/>
        <v>104141.50499999983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-2421.2899912499997</v>
      </c>
      <c r="D33" s="16">
        <f t="shared" si="21"/>
        <v>-2421.2899912499997</v>
      </c>
      <c r="E33" s="16">
        <f t="shared" si="21"/>
        <v>-2421.2899912499997</v>
      </c>
      <c r="F33" s="16">
        <f t="shared" si="21"/>
        <v>-2421.2899912499997</v>
      </c>
      <c r="G33" s="17">
        <f>SUM(C33:F33)</f>
        <v>-9685.1599649999989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0.47801236853247769</v>
      </c>
      <c r="B35" s="18" t="s">
        <v>17</v>
      </c>
      <c r="C35" s="19">
        <f>C31+C33</f>
        <v>6257.1687587499982</v>
      </c>
      <c r="D35" s="19">
        <f>D31+D33</f>
        <v>6257.1687587499982</v>
      </c>
      <c r="E35" s="19">
        <f>E31+E33</f>
        <v>6257.1687587499982</v>
      </c>
      <c r="F35" s="19">
        <f>F31+F33</f>
        <v>6257.1687587499982</v>
      </c>
      <c r="G35" s="20">
        <f>SUM(C35:F35)</f>
        <v>25028.675034999993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52359.89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52359.89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52359.89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1047.1977999999999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5235.9890000000005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-319.94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-319.94</v>
      </c>
      <c r="F72" s="44">
        <f>E72*1.22</f>
        <v>-390.32679999999999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23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93FCA-4E53-444D-A3A4-DB825AA0D307}">
  <sheetPr>
    <tabColor rgb="FF92D050"/>
    <pageSetUpPr fitToPage="1"/>
  </sheetPr>
  <dimension ref="A1:Q72"/>
  <sheetViews>
    <sheetView topLeftCell="B1" zoomScale="80" zoomScaleNormal="80" workbookViewId="0">
      <selection activeCell="B1" sqref="B1:O1048576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" width="9.140625" style="25"/>
    <col min="17" max="17" width="11.28515625" style="25" bestFit="1" customWidth="1"/>
    <col min="18" max="16384" width="9.140625" style="25"/>
  </cols>
  <sheetData>
    <row r="1" spans="1:17" x14ac:dyDescent="0.3">
      <c r="F1" s="102"/>
      <c r="G1" s="102"/>
    </row>
    <row r="2" spans="1:17" ht="30" x14ac:dyDescent="0.4">
      <c r="B2" s="81" t="s">
        <v>84</v>
      </c>
      <c r="C2" s="81"/>
      <c r="D2" s="81"/>
      <c r="E2" s="81"/>
      <c r="F2" s="81"/>
      <c r="G2" s="81"/>
    </row>
    <row r="3" spans="1:17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7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7" x14ac:dyDescent="0.3">
      <c r="A5" s="23"/>
      <c r="B5" s="1"/>
      <c r="C5" s="7"/>
      <c r="D5" s="7"/>
      <c r="E5" s="7"/>
      <c r="F5" s="7"/>
      <c r="G5" s="7"/>
      <c r="H5" s="24"/>
    </row>
    <row r="6" spans="1:17" x14ac:dyDescent="0.3">
      <c r="A6" s="23"/>
      <c r="B6" s="10" t="s">
        <v>44</v>
      </c>
      <c r="C6" s="11">
        <f>Siena!C6+Volterra!C6+'San Gimignano'!C6</f>
        <v>41015.910000000003</v>
      </c>
      <c r="D6" s="11">
        <f>$C$6</f>
        <v>41015.910000000003</v>
      </c>
      <c r="E6" s="11">
        <f t="shared" ref="E6:N6" si="0">$C$6</f>
        <v>41015.910000000003</v>
      </c>
      <c r="F6" s="11">
        <f t="shared" si="0"/>
        <v>41015.910000000003</v>
      </c>
      <c r="G6" s="11">
        <f t="shared" si="0"/>
        <v>41015.910000000003</v>
      </c>
      <c r="H6" s="11">
        <f t="shared" si="0"/>
        <v>41015.910000000003</v>
      </c>
      <c r="I6" s="11">
        <f t="shared" si="0"/>
        <v>41015.910000000003</v>
      </c>
      <c r="J6" s="11">
        <f t="shared" si="0"/>
        <v>41015.910000000003</v>
      </c>
      <c r="K6" s="11">
        <f t="shared" si="0"/>
        <v>41015.910000000003</v>
      </c>
      <c r="L6" s="11">
        <f t="shared" si="0"/>
        <v>41015.910000000003</v>
      </c>
      <c r="M6" s="11">
        <f t="shared" si="0"/>
        <v>41015.910000000003</v>
      </c>
      <c r="N6" s="11">
        <f t="shared" si="0"/>
        <v>41015.910000000003</v>
      </c>
      <c r="O6" s="11">
        <f>SUM(C6:N6)</f>
        <v>492190.92000000016</v>
      </c>
    </row>
    <row r="7" spans="1:17" x14ac:dyDescent="0.3">
      <c r="A7" s="23"/>
      <c r="B7" s="54" t="s">
        <v>45</v>
      </c>
      <c r="C7" s="56">
        <f>Siena!C7+Volterra!C7+'San Gimignano'!C7</f>
        <v>22085.489999999998</v>
      </c>
      <c r="D7" s="56">
        <f>$C$7</f>
        <v>22085.489999999998</v>
      </c>
      <c r="E7" s="56">
        <f t="shared" ref="E7:N7" si="1">$C$7</f>
        <v>22085.489999999998</v>
      </c>
      <c r="F7" s="56">
        <f t="shared" si="1"/>
        <v>22085.489999999998</v>
      </c>
      <c r="G7" s="56">
        <f t="shared" si="1"/>
        <v>22085.489999999998</v>
      </c>
      <c r="H7" s="56">
        <f t="shared" si="1"/>
        <v>22085.489999999998</v>
      </c>
      <c r="I7" s="56">
        <f t="shared" si="1"/>
        <v>22085.489999999998</v>
      </c>
      <c r="J7" s="56">
        <f t="shared" si="1"/>
        <v>22085.489999999998</v>
      </c>
      <c r="K7" s="56">
        <f t="shared" si="1"/>
        <v>22085.489999999998</v>
      </c>
      <c r="L7" s="56">
        <f t="shared" si="1"/>
        <v>22085.489999999998</v>
      </c>
      <c r="M7" s="56">
        <f t="shared" si="1"/>
        <v>22085.489999999998</v>
      </c>
      <c r="N7" s="56">
        <f t="shared" si="1"/>
        <v>22085.489999999998</v>
      </c>
      <c r="O7" s="28">
        <f>SUM(C7:N7)</f>
        <v>265025.87999999995</v>
      </c>
    </row>
    <row r="8" spans="1:17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7" ht="17.25" thickBot="1" x14ac:dyDescent="0.35">
      <c r="A9" s="26"/>
      <c r="B9" s="69" t="s">
        <v>16</v>
      </c>
      <c r="C9" s="73">
        <f>SUM(C6:C7)</f>
        <v>63101.4</v>
      </c>
      <c r="D9" s="73">
        <f t="shared" ref="D9:N9" si="2">SUM(D6:D7)</f>
        <v>63101.4</v>
      </c>
      <c r="E9" s="73">
        <f t="shared" si="2"/>
        <v>63101.4</v>
      </c>
      <c r="F9" s="73">
        <f t="shared" si="2"/>
        <v>63101.4</v>
      </c>
      <c r="G9" s="73">
        <f t="shared" si="2"/>
        <v>63101.4</v>
      </c>
      <c r="H9" s="73">
        <f t="shared" si="2"/>
        <v>63101.4</v>
      </c>
      <c r="I9" s="73">
        <f t="shared" si="2"/>
        <v>63101.4</v>
      </c>
      <c r="J9" s="73">
        <f t="shared" si="2"/>
        <v>63101.4</v>
      </c>
      <c r="K9" s="73">
        <f t="shared" si="2"/>
        <v>63101.4</v>
      </c>
      <c r="L9" s="73">
        <f t="shared" si="2"/>
        <v>63101.4</v>
      </c>
      <c r="M9" s="73">
        <f t="shared" si="2"/>
        <v>63101.4</v>
      </c>
      <c r="N9" s="73">
        <f t="shared" si="2"/>
        <v>63101.4</v>
      </c>
      <c r="O9" s="74">
        <f>SUM(O6:O7)</f>
        <v>757216.8</v>
      </c>
    </row>
    <row r="10" spans="1:17" x14ac:dyDescent="0.3">
      <c r="A10" s="23"/>
    </row>
    <row r="11" spans="1:17" x14ac:dyDescent="0.3">
      <c r="A11" s="27">
        <f t="shared" ref="A11:A19" si="3">-G11/$G$9</f>
        <v>-0.71078585419657891</v>
      </c>
      <c r="B11" s="46" t="s">
        <v>32</v>
      </c>
      <c r="C11" s="58">
        <f>Siena!C11+Volterra!C11+'San Gimignano'!C11</f>
        <v>44851.582500000004</v>
      </c>
      <c r="D11" s="58">
        <f>$C$11</f>
        <v>44851.582500000004</v>
      </c>
      <c r="E11" s="58">
        <f t="shared" ref="E11:N11" si="4">$C$11</f>
        <v>44851.582500000004</v>
      </c>
      <c r="F11" s="58">
        <f t="shared" si="4"/>
        <v>44851.582500000004</v>
      </c>
      <c r="G11" s="58">
        <f t="shared" si="4"/>
        <v>44851.582500000004</v>
      </c>
      <c r="H11" s="58">
        <f t="shared" si="4"/>
        <v>44851.582500000004</v>
      </c>
      <c r="I11" s="58">
        <f t="shared" si="4"/>
        <v>44851.582500000004</v>
      </c>
      <c r="J11" s="58">
        <f t="shared" si="4"/>
        <v>44851.582500000004</v>
      </c>
      <c r="K11" s="58">
        <f t="shared" si="4"/>
        <v>44851.582500000004</v>
      </c>
      <c r="L11" s="58">
        <f t="shared" si="4"/>
        <v>44851.582500000004</v>
      </c>
      <c r="M11" s="58">
        <f t="shared" si="4"/>
        <v>44851.582500000004</v>
      </c>
      <c r="N11" s="58">
        <f t="shared" si="4"/>
        <v>44851.582500000004</v>
      </c>
      <c r="O11" s="58">
        <f>SUM(C11:N11)</f>
        <v>538218.99000000011</v>
      </c>
    </row>
    <row r="12" spans="1:17" x14ac:dyDescent="0.3">
      <c r="A12" s="27">
        <f t="shared" si="3"/>
        <v>-8.0966824824805786E-2</v>
      </c>
      <c r="B12" s="47" t="s">
        <v>60</v>
      </c>
      <c r="C12" s="59">
        <f>Siena!C12+Volterra!C12+'San Gimignano'!C12</f>
        <v>5109.12</v>
      </c>
      <c r="D12" s="59">
        <f>$C$12</f>
        <v>5109.12</v>
      </c>
      <c r="E12" s="59">
        <f t="shared" ref="E12:N12" si="5">$C$12</f>
        <v>5109.12</v>
      </c>
      <c r="F12" s="59">
        <f t="shared" si="5"/>
        <v>5109.12</v>
      </c>
      <c r="G12" s="59">
        <f t="shared" si="5"/>
        <v>5109.12</v>
      </c>
      <c r="H12" s="59">
        <f t="shared" si="5"/>
        <v>5109.12</v>
      </c>
      <c r="I12" s="59">
        <f t="shared" si="5"/>
        <v>5109.12</v>
      </c>
      <c r="J12" s="59">
        <f t="shared" si="5"/>
        <v>5109.12</v>
      </c>
      <c r="K12" s="59">
        <f t="shared" si="5"/>
        <v>5109.12</v>
      </c>
      <c r="L12" s="59">
        <f t="shared" si="5"/>
        <v>5109.12</v>
      </c>
      <c r="M12" s="59">
        <f t="shared" si="5"/>
        <v>5109.12</v>
      </c>
      <c r="N12" s="59">
        <f t="shared" si="5"/>
        <v>5109.12</v>
      </c>
      <c r="O12" s="59">
        <f t="shared" ref="O12:O19" si="6">SUM(C12:N12)</f>
        <v>61309.44000000001</v>
      </c>
      <c r="Q12" s="28"/>
    </row>
    <row r="13" spans="1:17" x14ac:dyDescent="0.3">
      <c r="A13" s="27"/>
      <c r="B13" s="47" t="s">
        <v>63</v>
      </c>
      <c r="C13" s="59">
        <f>Siena!C13+Volterra!C13+'San Gimignano'!C13</f>
        <v>1703.0300000000002</v>
      </c>
      <c r="D13" s="59">
        <f>C13</f>
        <v>1703.0300000000002</v>
      </c>
      <c r="E13" s="59">
        <f t="shared" ref="E13:N13" si="7">D13</f>
        <v>1703.0300000000002</v>
      </c>
      <c r="F13" s="59">
        <f t="shared" si="7"/>
        <v>1703.0300000000002</v>
      </c>
      <c r="G13" s="59">
        <f t="shared" si="7"/>
        <v>1703.0300000000002</v>
      </c>
      <c r="H13" s="59">
        <f t="shared" si="7"/>
        <v>1703.0300000000002</v>
      </c>
      <c r="I13" s="59">
        <f t="shared" si="7"/>
        <v>1703.0300000000002</v>
      </c>
      <c r="J13" s="59">
        <f t="shared" si="7"/>
        <v>1703.0300000000002</v>
      </c>
      <c r="K13" s="59">
        <f t="shared" si="7"/>
        <v>1703.0300000000002</v>
      </c>
      <c r="L13" s="59">
        <f t="shared" si="7"/>
        <v>1703.0300000000002</v>
      </c>
      <c r="M13" s="59">
        <f t="shared" si="7"/>
        <v>1703.0300000000002</v>
      </c>
      <c r="N13" s="59">
        <f t="shared" si="7"/>
        <v>1703.0300000000002</v>
      </c>
      <c r="O13" s="59">
        <f t="shared" si="6"/>
        <v>20436.36</v>
      </c>
    </row>
    <row r="14" spans="1:17" x14ac:dyDescent="0.3">
      <c r="A14" s="27">
        <f t="shared" si="3"/>
        <v>-6.9999999999999984E-3</v>
      </c>
      <c r="B14" s="47" t="s">
        <v>61</v>
      </c>
      <c r="C14" s="59">
        <f>Siena!C14+Volterra!C14+'San Gimignano'!C14</f>
        <v>441.70979999999992</v>
      </c>
      <c r="D14" s="60">
        <f>$C$14</f>
        <v>441.70979999999992</v>
      </c>
      <c r="E14" s="60">
        <f t="shared" ref="E14:N14" si="8">$C$14</f>
        <v>441.70979999999992</v>
      </c>
      <c r="F14" s="60">
        <f t="shared" si="8"/>
        <v>441.70979999999992</v>
      </c>
      <c r="G14" s="60">
        <f t="shared" si="8"/>
        <v>441.70979999999992</v>
      </c>
      <c r="H14" s="60">
        <f t="shared" si="8"/>
        <v>441.70979999999992</v>
      </c>
      <c r="I14" s="60">
        <f t="shared" si="8"/>
        <v>441.70979999999992</v>
      </c>
      <c r="J14" s="60">
        <f t="shared" si="8"/>
        <v>441.70979999999992</v>
      </c>
      <c r="K14" s="60">
        <f t="shared" si="8"/>
        <v>441.70979999999992</v>
      </c>
      <c r="L14" s="60">
        <f t="shared" si="8"/>
        <v>441.70979999999992</v>
      </c>
      <c r="M14" s="60">
        <f t="shared" si="8"/>
        <v>441.70979999999992</v>
      </c>
      <c r="N14" s="60">
        <f t="shared" si="8"/>
        <v>441.70979999999992</v>
      </c>
      <c r="O14" s="59">
        <f t="shared" si="6"/>
        <v>5300.5175999999992</v>
      </c>
      <c r="Q14" s="28"/>
    </row>
    <row r="15" spans="1:17" x14ac:dyDescent="0.3">
      <c r="A15" s="27"/>
      <c r="B15" s="47" t="s">
        <v>62</v>
      </c>
      <c r="C15" s="59">
        <f>Siena!C15+Volterra!C15+'San Gimignano'!C15</f>
        <v>258.3</v>
      </c>
      <c r="D15" s="60">
        <f>$C$15</f>
        <v>258.3</v>
      </c>
      <c r="E15" s="60">
        <f t="shared" ref="E15:N15" si="9">$C$15</f>
        <v>258.3</v>
      </c>
      <c r="F15" s="60">
        <f t="shared" si="9"/>
        <v>258.3</v>
      </c>
      <c r="G15" s="60">
        <f t="shared" si="9"/>
        <v>258.3</v>
      </c>
      <c r="H15" s="60">
        <f t="shared" si="9"/>
        <v>258.3</v>
      </c>
      <c r="I15" s="60">
        <f t="shared" si="9"/>
        <v>258.3</v>
      </c>
      <c r="J15" s="60">
        <f t="shared" si="9"/>
        <v>258.3</v>
      </c>
      <c r="K15" s="60">
        <f t="shared" si="9"/>
        <v>258.3</v>
      </c>
      <c r="L15" s="60">
        <f t="shared" si="9"/>
        <v>258.3</v>
      </c>
      <c r="M15" s="60">
        <f t="shared" si="9"/>
        <v>258.3</v>
      </c>
      <c r="N15" s="60">
        <f t="shared" si="9"/>
        <v>258.3</v>
      </c>
      <c r="O15" s="59">
        <f t="shared" si="6"/>
        <v>3099.6000000000008</v>
      </c>
    </row>
    <row r="16" spans="1:17" x14ac:dyDescent="0.3">
      <c r="A16" s="27">
        <f t="shared" si="3"/>
        <v>-3.0000000000000001E-3</v>
      </c>
      <c r="B16" s="47" t="s">
        <v>40</v>
      </c>
      <c r="C16" s="59">
        <f>Siena!C16+Volterra!C16+'San Gimignano'!C16</f>
        <v>189.30420000000001</v>
      </c>
      <c r="D16" s="60">
        <f>$C$16</f>
        <v>189.30420000000001</v>
      </c>
      <c r="E16" s="60">
        <f t="shared" ref="E16:N16" si="10">$C$16</f>
        <v>189.30420000000001</v>
      </c>
      <c r="F16" s="60">
        <f t="shared" si="10"/>
        <v>189.30420000000001</v>
      </c>
      <c r="G16" s="60">
        <f t="shared" si="10"/>
        <v>189.30420000000001</v>
      </c>
      <c r="H16" s="60">
        <f t="shared" si="10"/>
        <v>189.30420000000001</v>
      </c>
      <c r="I16" s="60">
        <f t="shared" si="10"/>
        <v>189.30420000000001</v>
      </c>
      <c r="J16" s="60">
        <f t="shared" si="10"/>
        <v>189.30420000000001</v>
      </c>
      <c r="K16" s="60">
        <f t="shared" si="10"/>
        <v>189.30420000000001</v>
      </c>
      <c r="L16" s="60">
        <f t="shared" si="10"/>
        <v>189.30420000000001</v>
      </c>
      <c r="M16" s="60">
        <f t="shared" si="10"/>
        <v>189.30420000000001</v>
      </c>
      <c r="N16" s="60">
        <f t="shared" si="10"/>
        <v>189.30420000000001</v>
      </c>
      <c r="O16" s="59">
        <f t="shared" si="6"/>
        <v>2271.6504</v>
      </c>
    </row>
    <row r="17" spans="1:15" x14ac:dyDescent="0.3">
      <c r="A17" s="27">
        <f t="shared" si="3"/>
        <v>-5.000000000000001E-3</v>
      </c>
      <c r="B17" s="47" t="s">
        <v>39</v>
      </c>
      <c r="C17" s="59">
        <f>Siena!C17+Volterra!C17+'San Gimignano'!C17</f>
        <v>315.50700000000006</v>
      </c>
      <c r="D17" s="61">
        <f>$C$17</f>
        <v>315.50700000000006</v>
      </c>
      <c r="E17" s="61">
        <f t="shared" ref="E17:N17" si="11">$C$17</f>
        <v>315.50700000000006</v>
      </c>
      <c r="F17" s="61">
        <f t="shared" si="11"/>
        <v>315.50700000000006</v>
      </c>
      <c r="G17" s="61">
        <f t="shared" si="11"/>
        <v>315.50700000000006</v>
      </c>
      <c r="H17" s="61">
        <f t="shared" si="11"/>
        <v>315.50700000000006</v>
      </c>
      <c r="I17" s="61">
        <f t="shared" si="11"/>
        <v>315.50700000000006</v>
      </c>
      <c r="J17" s="61">
        <f t="shared" si="11"/>
        <v>315.50700000000006</v>
      </c>
      <c r="K17" s="61">
        <f t="shared" si="11"/>
        <v>315.50700000000006</v>
      </c>
      <c r="L17" s="61">
        <f t="shared" si="11"/>
        <v>315.50700000000006</v>
      </c>
      <c r="M17" s="61">
        <f t="shared" si="11"/>
        <v>315.50700000000006</v>
      </c>
      <c r="N17" s="61">
        <f t="shared" si="11"/>
        <v>315.50700000000006</v>
      </c>
      <c r="O17" s="59">
        <f t="shared" si="6"/>
        <v>3786.0840000000007</v>
      </c>
    </row>
    <row r="18" spans="1:15" x14ac:dyDescent="0.3">
      <c r="A18" s="27">
        <f t="shared" si="3"/>
        <v>-1.0000000000000002E-2</v>
      </c>
      <c r="B18" s="47" t="s">
        <v>41</v>
      </c>
      <c r="C18" s="59">
        <f>Siena!C18+Volterra!C18+'San Gimignano'!C18</f>
        <v>631.01400000000012</v>
      </c>
      <c r="D18" s="59">
        <f>$C$18</f>
        <v>631.01400000000012</v>
      </c>
      <c r="E18" s="59">
        <f t="shared" ref="E18:N18" si="12">$C$18</f>
        <v>631.01400000000012</v>
      </c>
      <c r="F18" s="59">
        <f t="shared" si="12"/>
        <v>631.01400000000012</v>
      </c>
      <c r="G18" s="59">
        <f t="shared" si="12"/>
        <v>631.01400000000012</v>
      </c>
      <c r="H18" s="59">
        <f t="shared" si="12"/>
        <v>631.01400000000012</v>
      </c>
      <c r="I18" s="59">
        <f t="shared" si="12"/>
        <v>631.01400000000012</v>
      </c>
      <c r="J18" s="59">
        <f t="shared" si="12"/>
        <v>631.01400000000012</v>
      </c>
      <c r="K18" s="59">
        <f t="shared" si="12"/>
        <v>631.01400000000012</v>
      </c>
      <c r="L18" s="59">
        <f t="shared" si="12"/>
        <v>631.01400000000012</v>
      </c>
      <c r="M18" s="59">
        <f t="shared" si="12"/>
        <v>631.01400000000012</v>
      </c>
      <c r="N18" s="59">
        <f t="shared" si="12"/>
        <v>631.01400000000012</v>
      </c>
      <c r="O18" s="59">
        <f t="shared" si="6"/>
        <v>7572.1680000000015</v>
      </c>
    </row>
    <row r="19" spans="1:15" x14ac:dyDescent="0.3">
      <c r="A19" s="27">
        <f t="shared" si="3"/>
        <v>-9.5855242514429131E-3</v>
      </c>
      <c r="B19" s="47" t="s">
        <v>59</v>
      </c>
      <c r="C19" s="59">
        <f>Siena!C19+Volterra!C19+'San Gimignano'!C19</f>
        <v>604.8599999999999</v>
      </c>
      <c r="D19" s="59">
        <f>C19</f>
        <v>604.8599999999999</v>
      </c>
      <c r="E19" s="59">
        <f t="shared" ref="E19:N19" si="13">D19</f>
        <v>604.8599999999999</v>
      </c>
      <c r="F19" s="59">
        <f t="shared" si="13"/>
        <v>604.8599999999999</v>
      </c>
      <c r="G19" s="59">
        <f t="shared" si="13"/>
        <v>604.8599999999999</v>
      </c>
      <c r="H19" s="59">
        <f t="shared" si="13"/>
        <v>604.8599999999999</v>
      </c>
      <c r="I19" s="59">
        <f t="shared" si="13"/>
        <v>604.8599999999999</v>
      </c>
      <c r="J19" s="59">
        <f t="shared" si="13"/>
        <v>604.8599999999999</v>
      </c>
      <c r="K19" s="59">
        <f t="shared" si="13"/>
        <v>604.8599999999999</v>
      </c>
      <c r="L19" s="59">
        <f t="shared" si="13"/>
        <v>604.8599999999999</v>
      </c>
      <c r="M19" s="59">
        <f t="shared" si="13"/>
        <v>604.8599999999999</v>
      </c>
      <c r="N19" s="59">
        <f t="shared" si="13"/>
        <v>604.8599999999999</v>
      </c>
      <c r="O19" s="59">
        <f t="shared" si="6"/>
        <v>7258.319999999997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54104.427500000005</v>
      </c>
      <c r="D21" s="71">
        <f t="shared" ref="D21:F21" si="14">SUM(D11:D20)</f>
        <v>54104.427500000005</v>
      </c>
      <c r="E21" s="71">
        <f t="shared" si="14"/>
        <v>54104.427500000005</v>
      </c>
      <c r="F21" s="71">
        <f t="shared" si="14"/>
        <v>54104.427500000005</v>
      </c>
      <c r="G21" s="72">
        <f>SUM(G11:G20)</f>
        <v>54104.427500000005</v>
      </c>
      <c r="H21" s="72">
        <f t="shared" ref="H21:N21" si="15">SUM(H11:H20)</f>
        <v>54104.427500000005</v>
      </c>
      <c r="I21" s="72">
        <f t="shared" si="15"/>
        <v>54104.427500000005</v>
      </c>
      <c r="J21" s="72">
        <f t="shared" si="15"/>
        <v>54104.427500000005</v>
      </c>
      <c r="K21" s="72">
        <f t="shared" si="15"/>
        <v>54104.427500000005</v>
      </c>
      <c r="L21" s="72">
        <f t="shared" si="15"/>
        <v>54104.427500000005</v>
      </c>
      <c r="M21" s="72">
        <f t="shared" si="15"/>
        <v>54104.427500000005</v>
      </c>
      <c r="N21" s="72">
        <f t="shared" si="15"/>
        <v>54104.427500000005</v>
      </c>
      <c r="O21" s="72">
        <f>SUM(O11:O20)</f>
        <v>649253.13000000012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8996.9724999999962</v>
      </c>
      <c r="D23" s="71">
        <f t="shared" si="16"/>
        <v>8996.9724999999962</v>
      </c>
      <c r="E23" s="71">
        <f t="shared" si="16"/>
        <v>8996.9724999999962</v>
      </c>
      <c r="F23" s="71">
        <f t="shared" si="16"/>
        <v>8996.9724999999962</v>
      </c>
      <c r="G23" s="75">
        <f t="shared" si="16"/>
        <v>8996.9724999999962</v>
      </c>
      <c r="H23" s="75">
        <f t="shared" si="16"/>
        <v>8996.9724999999962</v>
      </c>
      <c r="I23" s="75">
        <f t="shared" si="16"/>
        <v>8996.9724999999962</v>
      </c>
      <c r="J23" s="75">
        <f t="shared" si="16"/>
        <v>8996.9724999999962</v>
      </c>
      <c r="K23" s="75">
        <f t="shared" si="16"/>
        <v>8996.9724999999962</v>
      </c>
      <c r="L23" s="75">
        <f t="shared" si="16"/>
        <v>8996.9724999999962</v>
      </c>
      <c r="M23" s="75">
        <f t="shared" si="16"/>
        <v>8996.9724999999962</v>
      </c>
      <c r="N23" s="75">
        <f t="shared" si="16"/>
        <v>8996.9724999999962</v>
      </c>
      <c r="O23" s="75">
        <f t="shared" si="16"/>
        <v>107963.66999999993</v>
      </c>
    </row>
    <row r="24" spans="1:15" x14ac:dyDescent="0.3">
      <c r="A24" s="23"/>
      <c r="B24" s="78" t="s">
        <v>64</v>
      </c>
      <c r="C24" s="79">
        <f>C23/C9</f>
        <v>0.14257960203735567</v>
      </c>
      <c r="D24" s="79">
        <f t="shared" ref="D24:O24" si="17">D23/D9</f>
        <v>0.14257960203735567</v>
      </c>
      <c r="E24" s="79">
        <f t="shared" si="17"/>
        <v>0.14257960203735567</v>
      </c>
      <c r="F24" s="79">
        <f t="shared" si="17"/>
        <v>0.14257960203735567</v>
      </c>
      <c r="G24" s="79">
        <f t="shared" si="17"/>
        <v>0.14257960203735567</v>
      </c>
      <c r="H24" s="79">
        <f t="shared" si="17"/>
        <v>0.14257960203735567</v>
      </c>
      <c r="I24" s="79">
        <f t="shared" si="17"/>
        <v>0.14257960203735567</v>
      </c>
      <c r="J24" s="79">
        <f t="shared" si="17"/>
        <v>0.14257960203735567</v>
      </c>
      <c r="K24" s="79">
        <f t="shared" si="17"/>
        <v>0.14257960203735567</v>
      </c>
      <c r="L24" s="79">
        <f t="shared" si="17"/>
        <v>0.14257960203735567</v>
      </c>
      <c r="M24" s="79">
        <f t="shared" si="17"/>
        <v>0.14257960203735567</v>
      </c>
      <c r="N24" s="79">
        <f t="shared" si="17"/>
        <v>0.14257960203735567</v>
      </c>
      <c r="O24" s="79">
        <f t="shared" si="17"/>
        <v>0.14257960203735565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0.14257960203735567</v>
      </c>
      <c r="B27" s="69" t="s">
        <v>19</v>
      </c>
      <c r="C27" s="71">
        <f t="shared" ref="C27:O27" si="19">C26+C23</f>
        <v>8996.9724999999962</v>
      </c>
      <c r="D27" s="71">
        <f t="shared" si="19"/>
        <v>8996.9724999999962</v>
      </c>
      <c r="E27" s="71">
        <f t="shared" si="19"/>
        <v>8996.9724999999962</v>
      </c>
      <c r="F27" s="71">
        <f t="shared" si="19"/>
        <v>8996.9724999999962</v>
      </c>
      <c r="G27" s="75">
        <f t="shared" si="19"/>
        <v>8996.9724999999962</v>
      </c>
      <c r="H27" s="75">
        <f t="shared" si="19"/>
        <v>8996.9724999999962</v>
      </c>
      <c r="I27" s="75">
        <f t="shared" si="19"/>
        <v>8996.9724999999962</v>
      </c>
      <c r="J27" s="75">
        <f t="shared" si="19"/>
        <v>8996.9724999999962</v>
      </c>
      <c r="K27" s="75">
        <f t="shared" si="19"/>
        <v>8996.9724999999962</v>
      </c>
      <c r="L27" s="75">
        <f t="shared" si="19"/>
        <v>8996.9724999999962</v>
      </c>
      <c r="M27" s="75">
        <f t="shared" si="19"/>
        <v>8996.9724999999962</v>
      </c>
      <c r="N27" s="75">
        <f t="shared" si="19"/>
        <v>8996.9724999999962</v>
      </c>
      <c r="O27" s="75">
        <f t="shared" si="19"/>
        <v>107963.66999999993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0.14257960203735567</v>
      </c>
      <c r="B31" s="69" t="s">
        <v>23</v>
      </c>
      <c r="C31" s="71">
        <f t="shared" ref="C31:O31" si="20">C27+C29+C30</f>
        <v>8996.9724999999962</v>
      </c>
      <c r="D31" s="71">
        <f t="shared" si="20"/>
        <v>8996.9724999999962</v>
      </c>
      <c r="E31" s="71">
        <f t="shared" si="20"/>
        <v>8996.9724999999962</v>
      </c>
      <c r="F31" s="71">
        <f t="shared" si="20"/>
        <v>8996.9724999999962</v>
      </c>
      <c r="G31" s="75">
        <f t="shared" si="20"/>
        <v>8996.9724999999962</v>
      </c>
      <c r="H31" s="75">
        <f t="shared" si="20"/>
        <v>8996.9724999999962</v>
      </c>
      <c r="I31" s="75">
        <f t="shared" si="20"/>
        <v>8996.9724999999962</v>
      </c>
      <c r="J31" s="75">
        <f t="shared" si="20"/>
        <v>8996.9724999999962</v>
      </c>
      <c r="K31" s="75">
        <f t="shared" si="20"/>
        <v>8996.9724999999962</v>
      </c>
      <c r="L31" s="75">
        <f t="shared" si="20"/>
        <v>8996.9724999999962</v>
      </c>
      <c r="M31" s="75">
        <f t="shared" si="20"/>
        <v>8996.9724999999962</v>
      </c>
      <c r="N31" s="75">
        <f t="shared" si="20"/>
        <v>8996.9724999999962</v>
      </c>
      <c r="O31" s="75">
        <f t="shared" si="20"/>
        <v>107963.66999999993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-2510.1553274999992</v>
      </c>
      <c r="D33" s="16">
        <f t="shared" si="21"/>
        <v>-2510.1553274999992</v>
      </c>
      <c r="E33" s="16">
        <f t="shared" si="21"/>
        <v>-2510.1553274999992</v>
      </c>
      <c r="F33" s="16">
        <f t="shared" si="21"/>
        <v>-2510.1553274999992</v>
      </c>
      <c r="G33" s="17">
        <f>SUM(C33:F33)</f>
        <v>-10040.621309999997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0.41119957227573378</v>
      </c>
      <c r="B35" s="18" t="s">
        <v>17</v>
      </c>
      <c r="C35" s="19">
        <f>C31+C33</f>
        <v>6486.8171724999975</v>
      </c>
      <c r="D35" s="19">
        <f>D31+D33</f>
        <v>6486.8171724999975</v>
      </c>
      <c r="E35" s="19">
        <f>E31+E33</f>
        <v>6486.8171724999975</v>
      </c>
      <c r="F35" s="19">
        <f>F31+F33</f>
        <v>6486.8171724999975</v>
      </c>
      <c r="G35" s="20">
        <f>SUM(C35:F35)</f>
        <v>25947.26868999999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63101.4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63101.4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63101.4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1262.028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6310.14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-604.8599999999999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-604.8599999999999</v>
      </c>
      <c r="F72" s="44">
        <f>E72*1.22</f>
        <v>-737.92919999999981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5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E6950-84FF-4563-8FC2-067C0E742D79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1" t="s">
        <v>85</v>
      </c>
      <c r="C2" s="81"/>
      <c r="D2" s="81"/>
      <c r="E2" s="81"/>
      <c r="F2" s="81"/>
      <c r="G2" s="81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19409.330000000002</v>
      </c>
      <c r="D6" s="11">
        <f>$C$6</f>
        <v>19409.330000000002</v>
      </c>
      <c r="E6" s="11">
        <f t="shared" ref="E6:N6" si="0">$C$6</f>
        <v>19409.330000000002</v>
      </c>
      <c r="F6" s="11">
        <f t="shared" si="0"/>
        <v>19409.330000000002</v>
      </c>
      <c r="G6" s="11">
        <f t="shared" si="0"/>
        <v>19409.330000000002</v>
      </c>
      <c r="H6" s="11">
        <f t="shared" si="0"/>
        <v>19409.330000000002</v>
      </c>
      <c r="I6" s="11">
        <f t="shared" si="0"/>
        <v>19409.330000000002</v>
      </c>
      <c r="J6" s="11">
        <f t="shared" si="0"/>
        <v>19409.330000000002</v>
      </c>
      <c r="K6" s="11">
        <f t="shared" si="0"/>
        <v>19409.330000000002</v>
      </c>
      <c r="L6" s="11">
        <f t="shared" si="0"/>
        <v>19409.330000000002</v>
      </c>
      <c r="M6" s="11">
        <f t="shared" si="0"/>
        <v>19409.330000000002</v>
      </c>
      <c r="N6" s="11">
        <f t="shared" si="0"/>
        <v>19409.330000000002</v>
      </c>
      <c r="O6" s="11">
        <f>SUM(C6:N6)</f>
        <v>232911.96000000008</v>
      </c>
    </row>
    <row r="7" spans="1:15" x14ac:dyDescent="0.3">
      <c r="A7" s="23"/>
      <c r="B7" s="54" t="s">
        <v>45</v>
      </c>
      <c r="C7" s="56">
        <v>10451.18</v>
      </c>
      <c r="D7" s="56">
        <f>$C$7</f>
        <v>10451.18</v>
      </c>
      <c r="E7" s="56">
        <f t="shared" ref="E7:N7" si="1">$C$7</f>
        <v>10451.18</v>
      </c>
      <c r="F7" s="56">
        <f t="shared" si="1"/>
        <v>10451.18</v>
      </c>
      <c r="G7" s="56">
        <f t="shared" si="1"/>
        <v>10451.18</v>
      </c>
      <c r="H7" s="56">
        <f t="shared" si="1"/>
        <v>10451.18</v>
      </c>
      <c r="I7" s="56">
        <f t="shared" si="1"/>
        <v>10451.18</v>
      </c>
      <c r="J7" s="56">
        <f t="shared" si="1"/>
        <v>10451.18</v>
      </c>
      <c r="K7" s="56">
        <f t="shared" si="1"/>
        <v>10451.18</v>
      </c>
      <c r="L7" s="56">
        <f t="shared" si="1"/>
        <v>10451.18</v>
      </c>
      <c r="M7" s="56">
        <f t="shared" si="1"/>
        <v>10451.18</v>
      </c>
      <c r="N7" s="56">
        <f t="shared" si="1"/>
        <v>10451.18</v>
      </c>
      <c r="O7" s="28">
        <f>SUM(C7:N7)</f>
        <v>125414.15999999997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29860.510000000002</v>
      </c>
      <c r="D9" s="73">
        <f t="shared" ref="D9:N9" si="2">SUM(D6:D7)</f>
        <v>29860.510000000002</v>
      </c>
      <c r="E9" s="73">
        <f t="shared" si="2"/>
        <v>29860.510000000002</v>
      </c>
      <c r="F9" s="73">
        <f t="shared" si="2"/>
        <v>29860.510000000002</v>
      </c>
      <c r="G9" s="73">
        <f t="shared" si="2"/>
        <v>29860.510000000002</v>
      </c>
      <c r="H9" s="73">
        <f t="shared" si="2"/>
        <v>29860.510000000002</v>
      </c>
      <c r="I9" s="73">
        <f t="shared" si="2"/>
        <v>29860.510000000002</v>
      </c>
      <c r="J9" s="73">
        <f t="shared" si="2"/>
        <v>29860.510000000002</v>
      </c>
      <c r="K9" s="73">
        <f t="shared" si="2"/>
        <v>29860.510000000002</v>
      </c>
      <c r="L9" s="73">
        <f t="shared" si="2"/>
        <v>29860.510000000002</v>
      </c>
      <c r="M9" s="73">
        <f t="shared" si="2"/>
        <v>29860.510000000002</v>
      </c>
      <c r="N9" s="73">
        <f t="shared" si="2"/>
        <v>29860.510000000002</v>
      </c>
      <c r="O9" s="74">
        <f>SUM(O6:O7)</f>
        <v>358326.12000000005</v>
      </c>
    </row>
    <row r="10" spans="1:15" x14ac:dyDescent="0.3">
      <c r="A10" s="23"/>
    </row>
    <row r="11" spans="1:15" x14ac:dyDescent="0.3">
      <c r="A11" s="27">
        <f t="shared" ref="A11:A19" si="3">-G11/$G$9</f>
        <v>-0.7</v>
      </c>
      <c r="B11" s="46" t="s">
        <v>32</v>
      </c>
      <c r="C11" s="58">
        <f>(C6*70%)+(C7*70%)</f>
        <v>20902.357</v>
      </c>
      <c r="D11" s="58">
        <f>$C$11</f>
        <v>20902.357</v>
      </c>
      <c r="E11" s="58">
        <f t="shared" ref="E11:N11" si="4">$C$11</f>
        <v>20902.357</v>
      </c>
      <c r="F11" s="58">
        <f t="shared" si="4"/>
        <v>20902.357</v>
      </c>
      <c r="G11" s="58">
        <f t="shared" si="4"/>
        <v>20902.357</v>
      </c>
      <c r="H11" s="58">
        <f t="shared" si="4"/>
        <v>20902.357</v>
      </c>
      <c r="I11" s="58">
        <f t="shared" si="4"/>
        <v>20902.357</v>
      </c>
      <c r="J11" s="58">
        <f t="shared" si="4"/>
        <v>20902.357</v>
      </c>
      <c r="K11" s="58">
        <f t="shared" si="4"/>
        <v>20902.357</v>
      </c>
      <c r="L11" s="58">
        <f t="shared" si="4"/>
        <v>20902.357</v>
      </c>
      <c r="M11" s="58">
        <f t="shared" si="4"/>
        <v>20902.357</v>
      </c>
      <c r="N11" s="58">
        <f t="shared" si="4"/>
        <v>20902.357</v>
      </c>
      <c r="O11" s="58">
        <f>SUM(C11:N11)</f>
        <v>250828.28399999996</v>
      </c>
    </row>
    <row r="12" spans="1:15" x14ac:dyDescent="0.3">
      <c r="A12" s="27">
        <f t="shared" si="3"/>
        <v>-0.13659914047013932</v>
      </c>
      <c r="B12" s="47" t="s">
        <v>60</v>
      </c>
      <c r="C12" s="59">
        <v>4078.92</v>
      </c>
      <c r="D12" s="59">
        <f>$C$12</f>
        <v>4078.92</v>
      </c>
      <c r="E12" s="59">
        <f t="shared" ref="E12:N12" si="5">$C$12</f>
        <v>4078.92</v>
      </c>
      <c r="F12" s="59">
        <f t="shared" si="5"/>
        <v>4078.92</v>
      </c>
      <c r="G12" s="59">
        <f t="shared" si="5"/>
        <v>4078.92</v>
      </c>
      <c r="H12" s="59">
        <f t="shared" si="5"/>
        <v>4078.92</v>
      </c>
      <c r="I12" s="59">
        <f t="shared" si="5"/>
        <v>4078.92</v>
      </c>
      <c r="J12" s="59">
        <f t="shared" si="5"/>
        <v>4078.92</v>
      </c>
      <c r="K12" s="59">
        <f t="shared" si="5"/>
        <v>4078.92</v>
      </c>
      <c r="L12" s="59">
        <f t="shared" si="5"/>
        <v>4078.92</v>
      </c>
      <c r="M12" s="59">
        <f t="shared" si="5"/>
        <v>4078.92</v>
      </c>
      <c r="N12" s="59">
        <f t="shared" si="5"/>
        <v>4078.92</v>
      </c>
      <c r="O12" s="59">
        <f t="shared" ref="O12:O19" si="6">SUM(C12:N12)</f>
        <v>48947.039999999986</v>
      </c>
    </row>
    <row r="13" spans="1:15" x14ac:dyDescent="0.3">
      <c r="A13" s="27"/>
      <c r="B13" s="47" t="s">
        <v>63</v>
      </c>
      <c r="C13" s="59">
        <v>1359.64</v>
      </c>
      <c r="D13" s="59">
        <f>C13</f>
        <v>1359.64</v>
      </c>
      <c r="E13" s="59">
        <f t="shared" ref="E13:N13" si="7">D13</f>
        <v>1359.64</v>
      </c>
      <c r="F13" s="59">
        <f t="shared" si="7"/>
        <v>1359.64</v>
      </c>
      <c r="G13" s="59">
        <f t="shared" si="7"/>
        <v>1359.64</v>
      </c>
      <c r="H13" s="59">
        <f t="shared" si="7"/>
        <v>1359.64</v>
      </c>
      <c r="I13" s="59">
        <f t="shared" si="7"/>
        <v>1359.64</v>
      </c>
      <c r="J13" s="59">
        <f t="shared" si="7"/>
        <v>1359.64</v>
      </c>
      <c r="K13" s="59">
        <f t="shared" si="7"/>
        <v>1359.64</v>
      </c>
      <c r="L13" s="59">
        <f t="shared" si="7"/>
        <v>1359.64</v>
      </c>
      <c r="M13" s="59">
        <f t="shared" si="7"/>
        <v>1359.64</v>
      </c>
      <c r="N13" s="59">
        <f t="shared" si="7"/>
        <v>1359.64</v>
      </c>
      <c r="O13" s="59">
        <f t="shared" si="6"/>
        <v>16315.679999999998</v>
      </c>
    </row>
    <row r="14" spans="1:15" x14ac:dyDescent="0.3">
      <c r="A14" s="27">
        <f t="shared" si="3"/>
        <v>-7.0000000000000001E-3</v>
      </c>
      <c r="B14" s="47" t="s">
        <v>61</v>
      </c>
      <c r="C14" s="60">
        <f>C9*0.7%</f>
        <v>209.02357000000001</v>
      </c>
      <c r="D14" s="60">
        <f>$C$14</f>
        <v>209.02357000000001</v>
      </c>
      <c r="E14" s="60">
        <f t="shared" ref="E14:N14" si="8">$C$14</f>
        <v>209.02357000000001</v>
      </c>
      <c r="F14" s="60">
        <f t="shared" si="8"/>
        <v>209.02357000000001</v>
      </c>
      <c r="G14" s="60">
        <f t="shared" si="8"/>
        <v>209.02357000000001</v>
      </c>
      <c r="H14" s="60">
        <f t="shared" si="8"/>
        <v>209.02357000000001</v>
      </c>
      <c r="I14" s="60">
        <f t="shared" si="8"/>
        <v>209.02357000000001</v>
      </c>
      <c r="J14" s="60">
        <f t="shared" si="8"/>
        <v>209.02357000000001</v>
      </c>
      <c r="K14" s="60">
        <f t="shared" si="8"/>
        <v>209.02357000000001</v>
      </c>
      <c r="L14" s="60">
        <f t="shared" si="8"/>
        <v>209.02357000000001</v>
      </c>
      <c r="M14" s="60">
        <f t="shared" si="8"/>
        <v>209.02357000000001</v>
      </c>
      <c r="N14" s="60">
        <f t="shared" si="8"/>
        <v>209.02357000000001</v>
      </c>
      <c r="O14" s="59">
        <f t="shared" si="6"/>
        <v>2508.2828399999999</v>
      </c>
    </row>
    <row r="15" spans="1:15" x14ac:dyDescent="0.3">
      <c r="A15" s="27"/>
      <c r="B15" s="47" t="s">
        <v>62</v>
      </c>
      <c r="C15" s="60">
        <v>51.67</v>
      </c>
      <c r="D15" s="60">
        <f>$C$15</f>
        <v>51.67</v>
      </c>
      <c r="E15" s="60">
        <f t="shared" ref="E15:N15" si="9">$C$15</f>
        <v>51.67</v>
      </c>
      <c r="F15" s="60">
        <f t="shared" si="9"/>
        <v>51.67</v>
      </c>
      <c r="G15" s="60">
        <f t="shared" si="9"/>
        <v>51.67</v>
      </c>
      <c r="H15" s="60">
        <f t="shared" si="9"/>
        <v>51.67</v>
      </c>
      <c r="I15" s="60">
        <f t="shared" si="9"/>
        <v>51.67</v>
      </c>
      <c r="J15" s="60">
        <f t="shared" si="9"/>
        <v>51.67</v>
      </c>
      <c r="K15" s="60">
        <f t="shared" si="9"/>
        <v>51.67</v>
      </c>
      <c r="L15" s="60">
        <f t="shared" si="9"/>
        <v>51.67</v>
      </c>
      <c r="M15" s="60">
        <f t="shared" si="9"/>
        <v>51.67</v>
      </c>
      <c r="N15" s="60">
        <f t="shared" si="9"/>
        <v>51.67</v>
      </c>
      <c r="O15" s="59">
        <f t="shared" si="6"/>
        <v>620.04</v>
      </c>
    </row>
    <row r="16" spans="1:15" x14ac:dyDescent="0.3">
      <c r="A16" s="27">
        <f t="shared" si="3"/>
        <v>-3.0000000000000005E-3</v>
      </c>
      <c r="B16" s="47" t="s">
        <v>40</v>
      </c>
      <c r="C16" s="60">
        <f>C9*0.3%</f>
        <v>89.581530000000015</v>
      </c>
      <c r="D16" s="60">
        <f>$C$16</f>
        <v>89.581530000000015</v>
      </c>
      <c r="E16" s="60">
        <f t="shared" ref="E16:N16" si="10">$C$16</f>
        <v>89.581530000000015</v>
      </c>
      <c r="F16" s="60">
        <f t="shared" si="10"/>
        <v>89.581530000000015</v>
      </c>
      <c r="G16" s="60">
        <f t="shared" si="10"/>
        <v>89.581530000000015</v>
      </c>
      <c r="H16" s="60">
        <f t="shared" si="10"/>
        <v>89.581530000000015</v>
      </c>
      <c r="I16" s="60">
        <f t="shared" si="10"/>
        <v>89.581530000000015</v>
      </c>
      <c r="J16" s="60">
        <f t="shared" si="10"/>
        <v>89.581530000000015</v>
      </c>
      <c r="K16" s="60">
        <f t="shared" si="10"/>
        <v>89.581530000000015</v>
      </c>
      <c r="L16" s="60">
        <f t="shared" si="10"/>
        <v>89.581530000000015</v>
      </c>
      <c r="M16" s="60">
        <f t="shared" si="10"/>
        <v>89.581530000000015</v>
      </c>
      <c r="N16" s="60">
        <f t="shared" si="10"/>
        <v>89.581530000000015</v>
      </c>
      <c r="O16" s="59">
        <f t="shared" si="6"/>
        <v>1074.9783600000003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149.30255000000002</v>
      </c>
      <c r="D17" s="61">
        <f>$C$17</f>
        <v>149.30255000000002</v>
      </c>
      <c r="E17" s="61">
        <f t="shared" ref="E17:N17" si="11">$C$17</f>
        <v>149.30255000000002</v>
      </c>
      <c r="F17" s="61">
        <f t="shared" si="11"/>
        <v>149.30255000000002</v>
      </c>
      <c r="G17" s="61">
        <f t="shared" si="11"/>
        <v>149.30255000000002</v>
      </c>
      <c r="H17" s="61">
        <f t="shared" si="11"/>
        <v>149.30255000000002</v>
      </c>
      <c r="I17" s="61">
        <f t="shared" si="11"/>
        <v>149.30255000000002</v>
      </c>
      <c r="J17" s="61">
        <f t="shared" si="11"/>
        <v>149.30255000000002</v>
      </c>
      <c r="K17" s="61">
        <f t="shared" si="11"/>
        <v>149.30255000000002</v>
      </c>
      <c r="L17" s="61">
        <f t="shared" si="11"/>
        <v>149.30255000000002</v>
      </c>
      <c r="M17" s="61">
        <f t="shared" si="11"/>
        <v>149.30255000000002</v>
      </c>
      <c r="N17" s="61">
        <f t="shared" si="11"/>
        <v>149.30255000000002</v>
      </c>
      <c r="O17" s="59">
        <f t="shared" si="6"/>
        <v>1791.6306000000006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298.60510000000005</v>
      </c>
      <c r="D18" s="59">
        <f>$C$18</f>
        <v>298.60510000000005</v>
      </c>
      <c r="E18" s="59">
        <f t="shared" ref="E18:N18" si="12">$C$18</f>
        <v>298.60510000000005</v>
      </c>
      <c r="F18" s="59">
        <f t="shared" si="12"/>
        <v>298.60510000000005</v>
      </c>
      <c r="G18" s="59">
        <f t="shared" si="12"/>
        <v>298.60510000000005</v>
      </c>
      <c r="H18" s="59">
        <f t="shared" si="12"/>
        <v>298.60510000000005</v>
      </c>
      <c r="I18" s="59">
        <f t="shared" si="12"/>
        <v>298.60510000000005</v>
      </c>
      <c r="J18" s="59">
        <f t="shared" si="12"/>
        <v>298.60510000000005</v>
      </c>
      <c r="K18" s="59">
        <f t="shared" si="12"/>
        <v>298.60510000000005</v>
      </c>
      <c r="L18" s="59">
        <f t="shared" si="12"/>
        <v>298.60510000000005</v>
      </c>
      <c r="M18" s="59">
        <f t="shared" si="12"/>
        <v>298.60510000000005</v>
      </c>
      <c r="N18" s="59">
        <f t="shared" si="12"/>
        <v>298.60510000000005</v>
      </c>
      <c r="O18" s="59">
        <f t="shared" si="6"/>
        <v>3583.2612000000013</v>
      </c>
    </row>
    <row r="19" spans="1:15" x14ac:dyDescent="0.3">
      <c r="A19" s="27">
        <f t="shared" si="3"/>
        <v>-4.8639490752167324E-3</v>
      </c>
      <c r="B19" s="47" t="s">
        <v>59</v>
      </c>
      <c r="C19" s="59">
        <v>145.24</v>
      </c>
      <c r="D19" s="59">
        <f>C19</f>
        <v>145.24</v>
      </c>
      <c r="E19" s="59">
        <f t="shared" ref="E19:N19" si="13">D19</f>
        <v>145.24</v>
      </c>
      <c r="F19" s="59">
        <f t="shared" si="13"/>
        <v>145.24</v>
      </c>
      <c r="G19" s="59">
        <f t="shared" si="13"/>
        <v>145.24</v>
      </c>
      <c r="H19" s="59">
        <f t="shared" si="13"/>
        <v>145.24</v>
      </c>
      <c r="I19" s="59">
        <f t="shared" si="13"/>
        <v>145.24</v>
      </c>
      <c r="J19" s="59">
        <f t="shared" si="13"/>
        <v>145.24</v>
      </c>
      <c r="K19" s="59">
        <f t="shared" si="13"/>
        <v>145.24</v>
      </c>
      <c r="L19" s="59">
        <f t="shared" si="13"/>
        <v>145.24</v>
      </c>
      <c r="M19" s="59">
        <f t="shared" si="13"/>
        <v>145.24</v>
      </c>
      <c r="N19" s="59">
        <f t="shared" si="13"/>
        <v>145.24</v>
      </c>
      <c r="O19" s="59">
        <f t="shared" si="6"/>
        <v>1742.88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27284.339750000003</v>
      </c>
      <c r="D21" s="71">
        <f t="shared" ref="D21:F21" si="14">SUM(D11:D20)</f>
        <v>27284.339750000003</v>
      </c>
      <c r="E21" s="71">
        <f t="shared" si="14"/>
        <v>27284.339750000003</v>
      </c>
      <c r="F21" s="71">
        <f t="shared" si="14"/>
        <v>27284.339750000003</v>
      </c>
      <c r="G21" s="72">
        <f>SUM(G11:G20)</f>
        <v>27284.339750000003</v>
      </c>
      <c r="H21" s="72">
        <f t="shared" ref="H21:N21" si="15">SUM(H11:H20)</f>
        <v>27284.339750000003</v>
      </c>
      <c r="I21" s="72">
        <f t="shared" si="15"/>
        <v>27284.339750000003</v>
      </c>
      <c r="J21" s="72">
        <f t="shared" si="15"/>
        <v>27284.339750000003</v>
      </c>
      <c r="K21" s="72">
        <f t="shared" si="15"/>
        <v>27284.339750000003</v>
      </c>
      <c r="L21" s="72">
        <f t="shared" si="15"/>
        <v>27284.339750000003</v>
      </c>
      <c r="M21" s="72">
        <f t="shared" si="15"/>
        <v>27284.339750000003</v>
      </c>
      <c r="N21" s="72">
        <f t="shared" si="15"/>
        <v>27284.339750000003</v>
      </c>
      <c r="O21" s="72">
        <f>SUM(O11:O20)</f>
        <v>327412.07699999993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2576.1702499999992</v>
      </c>
      <c r="D23" s="71">
        <f t="shared" si="16"/>
        <v>2576.1702499999992</v>
      </c>
      <c r="E23" s="71">
        <f t="shared" si="16"/>
        <v>2576.1702499999992</v>
      </c>
      <c r="F23" s="71">
        <f t="shared" si="16"/>
        <v>2576.1702499999992</v>
      </c>
      <c r="G23" s="75">
        <f t="shared" si="16"/>
        <v>2576.1702499999992</v>
      </c>
      <c r="H23" s="75">
        <f t="shared" si="16"/>
        <v>2576.1702499999992</v>
      </c>
      <c r="I23" s="75">
        <f t="shared" si="16"/>
        <v>2576.1702499999992</v>
      </c>
      <c r="J23" s="75">
        <f t="shared" si="16"/>
        <v>2576.1702499999992</v>
      </c>
      <c r="K23" s="75">
        <f t="shared" si="16"/>
        <v>2576.1702499999992</v>
      </c>
      <c r="L23" s="75">
        <f t="shared" si="16"/>
        <v>2576.1702499999992</v>
      </c>
      <c r="M23" s="75">
        <f t="shared" si="16"/>
        <v>2576.1702499999992</v>
      </c>
      <c r="N23" s="75">
        <f t="shared" si="16"/>
        <v>2576.1702499999992</v>
      </c>
      <c r="O23" s="75">
        <f t="shared" si="16"/>
        <v>30914.043000000122</v>
      </c>
    </row>
    <row r="24" spans="1:15" x14ac:dyDescent="0.3">
      <c r="A24" s="23"/>
      <c r="B24" s="78" t="s">
        <v>64</v>
      </c>
      <c r="C24" s="79">
        <f>C23/C9</f>
        <v>8.6273484612285553E-2</v>
      </c>
      <c r="D24" s="79">
        <f t="shared" ref="D24:O24" si="17">D23/D9</f>
        <v>8.6273484612285553E-2</v>
      </c>
      <c r="E24" s="79">
        <f t="shared" si="17"/>
        <v>8.6273484612285553E-2</v>
      </c>
      <c r="F24" s="79">
        <f t="shared" si="17"/>
        <v>8.6273484612285553E-2</v>
      </c>
      <c r="G24" s="79">
        <f t="shared" si="17"/>
        <v>8.6273484612285553E-2</v>
      </c>
      <c r="H24" s="79">
        <f t="shared" si="17"/>
        <v>8.6273484612285553E-2</v>
      </c>
      <c r="I24" s="79">
        <f t="shared" si="17"/>
        <v>8.6273484612285553E-2</v>
      </c>
      <c r="J24" s="79">
        <f t="shared" si="17"/>
        <v>8.6273484612285553E-2</v>
      </c>
      <c r="K24" s="79">
        <f t="shared" si="17"/>
        <v>8.6273484612285553E-2</v>
      </c>
      <c r="L24" s="79">
        <f t="shared" si="17"/>
        <v>8.6273484612285553E-2</v>
      </c>
      <c r="M24" s="79">
        <f t="shared" si="17"/>
        <v>8.6273484612285553E-2</v>
      </c>
      <c r="N24" s="79">
        <f t="shared" si="17"/>
        <v>8.6273484612285553E-2</v>
      </c>
      <c r="O24" s="79">
        <f t="shared" si="17"/>
        <v>8.6273484612285914E-2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N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>N26</f>
        <v>0</v>
      </c>
    </row>
    <row r="27" spans="1:15" ht="17.25" thickBot="1" x14ac:dyDescent="0.35">
      <c r="A27" s="27">
        <f>G27/G9</f>
        <v>8.6273484612285553E-2</v>
      </c>
      <c r="B27" s="69" t="s">
        <v>19</v>
      </c>
      <c r="C27" s="71">
        <f t="shared" ref="C27:O27" si="19">C26+C23</f>
        <v>2576.1702499999992</v>
      </c>
      <c r="D27" s="71">
        <f t="shared" si="19"/>
        <v>2576.1702499999992</v>
      </c>
      <c r="E27" s="71">
        <f t="shared" si="19"/>
        <v>2576.1702499999992</v>
      </c>
      <c r="F27" s="71">
        <f t="shared" si="19"/>
        <v>2576.1702499999992</v>
      </c>
      <c r="G27" s="75">
        <f t="shared" si="19"/>
        <v>2576.1702499999992</v>
      </c>
      <c r="H27" s="75">
        <f t="shared" si="19"/>
        <v>2576.1702499999992</v>
      </c>
      <c r="I27" s="75">
        <f t="shared" si="19"/>
        <v>2576.1702499999992</v>
      </c>
      <c r="J27" s="75">
        <f t="shared" si="19"/>
        <v>2576.1702499999992</v>
      </c>
      <c r="K27" s="75">
        <f t="shared" si="19"/>
        <v>2576.1702499999992</v>
      </c>
      <c r="L27" s="75">
        <f t="shared" si="19"/>
        <v>2576.1702499999992</v>
      </c>
      <c r="M27" s="75">
        <f t="shared" si="19"/>
        <v>2576.1702499999992</v>
      </c>
      <c r="N27" s="75">
        <f t="shared" si="19"/>
        <v>2576.1702499999992</v>
      </c>
      <c r="O27" s="75">
        <f t="shared" si="19"/>
        <v>30914.043000000122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8.6273484612285553E-2</v>
      </c>
      <c r="B31" s="69" t="s">
        <v>23</v>
      </c>
      <c r="C31" s="71">
        <f t="shared" ref="C31:O31" si="20">C27+C29+C30</f>
        <v>2576.1702499999992</v>
      </c>
      <c r="D31" s="71">
        <f t="shared" si="20"/>
        <v>2576.1702499999992</v>
      </c>
      <c r="E31" s="71">
        <f t="shared" si="20"/>
        <v>2576.1702499999992</v>
      </c>
      <c r="F31" s="71">
        <f t="shared" si="20"/>
        <v>2576.1702499999992</v>
      </c>
      <c r="G31" s="75">
        <f t="shared" si="20"/>
        <v>2576.1702499999992</v>
      </c>
      <c r="H31" s="75">
        <f t="shared" si="20"/>
        <v>2576.1702499999992</v>
      </c>
      <c r="I31" s="75">
        <f t="shared" si="20"/>
        <v>2576.1702499999992</v>
      </c>
      <c r="J31" s="75">
        <f t="shared" si="20"/>
        <v>2576.1702499999992</v>
      </c>
      <c r="K31" s="75">
        <f t="shared" si="20"/>
        <v>2576.1702499999992</v>
      </c>
      <c r="L31" s="75">
        <f t="shared" si="20"/>
        <v>2576.1702499999992</v>
      </c>
      <c r="M31" s="75">
        <f t="shared" si="20"/>
        <v>2576.1702499999992</v>
      </c>
      <c r="N31" s="75">
        <f t="shared" si="20"/>
        <v>2576.1702499999992</v>
      </c>
      <c r="O31" s="75">
        <f t="shared" si="20"/>
        <v>30914.043000000122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-718.75149974999988</v>
      </c>
      <c r="D33" s="16">
        <f t="shared" si="21"/>
        <v>-718.75149974999988</v>
      </c>
      <c r="E33" s="16">
        <f t="shared" si="21"/>
        <v>-718.75149974999988</v>
      </c>
      <c r="F33" s="16">
        <f t="shared" si="21"/>
        <v>-718.75149974999988</v>
      </c>
      <c r="G33" s="17">
        <f>SUM(C33:F33)</f>
        <v>-2875.0059989999995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0.24881272962183154</v>
      </c>
      <c r="B35" s="18" t="s">
        <v>17</v>
      </c>
      <c r="C35" s="19">
        <f>C31+C33</f>
        <v>1857.4187502499994</v>
      </c>
      <c r="D35" s="19">
        <f>D31+D33</f>
        <v>1857.4187502499994</v>
      </c>
      <c r="E35" s="19">
        <f>E31+E33</f>
        <v>1857.4187502499994</v>
      </c>
      <c r="F35" s="19">
        <f>F31+F33</f>
        <v>1857.4187502499994</v>
      </c>
      <c r="G35" s="20">
        <f>SUM(C35:F35)</f>
        <v>7429.6750009999978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29860.510000000002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29860.510000000002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29860.510000000002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597.2102000000001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2986.0510000000004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-145.24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-145.24</v>
      </c>
      <c r="F72" s="44">
        <f>E72*1.22</f>
        <v>-177.19280000000001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4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42E11-FCE7-404A-B7A3-FBB668D4F225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1" t="s">
        <v>86</v>
      </c>
      <c r="C2" s="81"/>
      <c r="D2" s="81"/>
      <c r="E2" s="81"/>
      <c r="F2" s="81"/>
      <c r="G2" s="81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5782.32</v>
      </c>
      <c r="D6" s="11">
        <f>$C$6</f>
        <v>5782.32</v>
      </c>
      <c r="E6" s="11">
        <f t="shared" ref="E6:N6" si="0">$C$6</f>
        <v>5782.32</v>
      </c>
      <c r="F6" s="11">
        <f t="shared" si="0"/>
        <v>5782.32</v>
      </c>
      <c r="G6" s="11">
        <f t="shared" si="0"/>
        <v>5782.32</v>
      </c>
      <c r="H6" s="11">
        <f t="shared" si="0"/>
        <v>5782.32</v>
      </c>
      <c r="I6" s="11">
        <f t="shared" si="0"/>
        <v>5782.32</v>
      </c>
      <c r="J6" s="11">
        <f t="shared" si="0"/>
        <v>5782.32</v>
      </c>
      <c r="K6" s="11">
        <f t="shared" si="0"/>
        <v>5782.32</v>
      </c>
      <c r="L6" s="11">
        <f t="shared" si="0"/>
        <v>5782.32</v>
      </c>
      <c r="M6" s="11">
        <f t="shared" si="0"/>
        <v>5782.32</v>
      </c>
      <c r="N6" s="11">
        <f t="shared" si="0"/>
        <v>5782.32</v>
      </c>
      <c r="O6" s="11">
        <f>SUM(C6:N6)</f>
        <v>69387.839999999997</v>
      </c>
    </row>
    <row r="7" spans="1:15" x14ac:dyDescent="0.3">
      <c r="A7" s="23"/>
      <c r="B7" s="54" t="s">
        <v>45</v>
      </c>
      <c r="C7" s="56">
        <v>3113.56</v>
      </c>
      <c r="D7" s="56">
        <f>$C$7</f>
        <v>3113.56</v>
      </c>
      <c r="E7" s="56">
        <f t="shared" ref="E7:N7" si="1">$C$7</f>
        <v>3113.56</v>
      </c>
      <c r="F7" s="56">
        <f t="shared" si="1"/>
        <v>3113.56</v>
      </c>
      <c r="G7" s="56">
        <f t="shared" si="1"/>
        <v>3113.56</v>
      </c>
      <c r="H7" s="56">
        <f t="shared" si="1"/>
        <v>3113.56</v>
      </c>
      <c r="I7" s="56">
        <f t="shared" si="1"/>
        <v>3113.56</v>
      </c>
      <c r="J7" s="56">
        <f t="shared" si="1"/>
        <v>3113.56</v>
      </c>
      <c r="K7" s="56">
        <f t="shared" si="1"/>
        <v>3113.56</v>
      </c>
      <c r="L7" s="56">
        <f t="shared" si="1"/>
        <v>3113.56</v>
      </c>
      <c r="M7" s="56">
        <f t="shared" si="1"/>
        <v>3113.56</v>
      </c>
      <c r="N7" s="56">
        <f t="shared" si="1"/>
        <v>3113.56</v>
      </c>
      <c r="O7" s="28">
        <f>SUM(C7:N7)</f>
        <v>37362.720000000001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8895.8799999999992</v>
      </c>
      <c r="D9" s="73">
        <f t="shared" ref="D9:N9" si="2">SUM(D6:D7)</f>
        <v>8895.8799999999992</v>
      </c>
      <c r="E9" s="73">
        <f t="shared" si="2"/>
        <v>8895.8799999999992</v>
      </c>
      <c r="F9" s="73">
        <f t="shared" si="2"/>
        <v>8895.8799999999992</v>
      </c>
      <c r="G9" s="73">
        <f t="shared" si="2"/>
        <v>8895.8799999999992</v>
      </c>
      <c r="H9" s="73">
        <f t="shared" si="2"/>
        <v>8895.8799999999992</v>
      </c>
      <c r="I9" s="73">
        <f t="shared" si="2"/>
        <v>8895.8799999999992</v>
      </c>
      <c r="J9" s="73">
        <f t="shared" si="2"/>
        <v>8895.8799999999992</v>
      </c>
      <c r="K9" s="73">
        <f t="shared" si="2"/>
        <v>8895.8799999999992</v>
      </c>
      <c r="L9" s="73">
        <f t="shared" si="2"/>
        <v>8895.8799999999992</v>
      </c>
      <c r="M9" s="73">
        <f t="shared" si="2"/>
        <v>8895.8799999999992</v>
      </c>
      <c r="N9" s="73">
        <f t="shared" si="2"/>
        <v>8895.8799999999992</v>
      </c>
      <c r="O9" s="74">
        <f>SUM(O6:O7)</f>
        <v>106750.56</v>
      </c>
    </row>
    <row r="10" spans="1:15" x14ac:dyDescent="0.3">
      <c r="A10" s="23"/>
    </row>
    <row r="11" spans="1:15" x14ac:dyDescent="0.3">
      <c r="A11" s="27">
        <f t="shared" ref="A11:A19" si="3">-G11/$G$9</f>
        <v>-0.60000000000000009</v>
      </c>
      <c r="B11" s="46" t="s">
        <v>32</v>
      </c>
      <c r="C11" s="58">
        <f>(C6*60%)+(C7*60%)</f>
        <v>5337.5280000000002</v>
      </c>
      <c r="D11" s="58">
        <f>$C$11</f>
        <v>5337.5280000000002</v>
      </c>
      <c r="E11" s="58">
        <f t="shared" ref="E11:N11" si="4">$C$11</f>
        <v>5337.5280000000002</v>
      </c>
      <c r="F11" s="58">
        <f t="shared" si="4"/>
        <v>5337.5280000000002</v>
      </c>
      <c r="G11" s="58">
        <f t="shared" si="4"/>
        <v>5337.5280000000002</v>
      </c>
      <c r="H11" s="58">
        <f t="shared" si="4"/>
        <v>5337.5280000000002</v>
      </c>
      <c r="I11" s="58">
        <f t="shared" si="4"/>
        <v>5337.5280000000002</v>
      </c>
      <c r="J11" s="58">
        <f t="shared" si="4"/>
        <v>5337.5280000000002</v>
      </c>
      <c r="K11" s="58">
        <f t="shared" si="4"/>
        <v>5337.5280000000002</v>
      </c>
      <c r="L11" s="58">
        <f t="shared" si="4"/>
        <v>5337.5280000000002</v>
      </c>
      <c r="M11" s="58">
        <f t="shared" si="4"/>
        <v>5337.5280000000002</v>
      </c>
      <c r="N11" s="58">
        <f t="shared" si="4"/>
        <v>5337.5280000000002</v>
      </c>
      <c r="O11" s="58">
        <f>SUM(C11:N11)</f>
        <v>64050.335999999988</v>
      </c>
    </row>
    <row r="12" spans="1:15" x14ac:dyDescent="0.3">
      <c r="A12" s="27">
        <f t="shared" si="3"/>
        <v>-0.16375670535124126</v>
      </c>
      <c r="B12" s="47" t="s">
        <v>60</v>
      </c>
      <c r="C12" s="61">
        <v>1456.76</v>
      </c>
      <c r="D12" s="59">
        <f>$C$12</f>
        <v>1456.76</v>
      </c>
      <c r="E12" s="59">
        <f t="shared" ref="E12:N12" si="5">$C$12</f>
        <v>1456.76</v>
      </c>
      <c r="F12" s="59">
        <f t="shared" si="5"/>
        <v>1456.76</v>
      </c>
      <c r="G12" s="59">
        <f t="shared" si="5"/>
        <v>1456.76</v>
      </c>
      <c r="H12" s="59">
        <f t="shared" si="5"/>
        <v>1456.76</v>
      </c>
      <c r="I12" s="59">
        <f t="shared" si="5"/>
        <v>1456.76</v>
      </c>
      <c r="J12" s="59">
        <f t="shared" si="5"/>
        <v>1456.76</v>
      </c>
      <c r="K12" s="59">
        <f t="shared" si="5"/>
        <v>1456.76</v>
      </c>
      <c r="L12" s="59">
        <f t="shared" si="5"/>
        <v>1456.76</v>
      </c>
      <c r="M12" s="59">
        <f t="shared" si="5"/>
        <v>1456.76</v>
      </c>
      <c r="N12" s="59">
        <f t="shared" si="5"/>
        <v>1456.76</v>
      </c>
      <c r="O12" s="59">
        <f t="shared" ref="O12:O19" si="6">SUM(C12:N12)</f>
        <v>17481.12</v>
      </c>
    </row>
    <row r="13" spans="1:15" x14ac:dyDescent="0.3">
      <c r="A13" s="27"/>
      <c r="B13" s="47" t="s">
        <v>63</v>
      </c>
      <c r="C13" s="61">
        <v>485.59</v>
      </c>
      <c r="D13" s="59">
        <f>C13</f>
        <v>485.59</v>
      </c>
      <c r="E13" s="59">
        <f t="shared" ref="E13:N13" si="7">D13</f>
        <v>485.59</v>
      </c>
      <c r="F13" s="59">
        <f t="shared" si="7"/>
        <v>485.59</v>
      </c>
      <c r="G13" s="59">
        <f t="shared" si="7"/>
        <v>485.59</v>
      </c>
      <c r="H13" s="59">
        <f t="shared" si="7"/>
        <v>485.59</v>
      </c>
      <c r="I13" s="59">
        <f t="shared" si="7"/>
        <v>485.59</v>
      </c>
      <c r="J13" s="59">
        <f t="shared" si="7"/>
        <v>485.59</v>
      </c>
      <c r="K13" s="59">
        <f t="shared" si="7"/>
        <v>485.59</v>
      </c>
      <c r="L13" s="59">
        <f t="shared" si="7"/>
        <v>485.59</v>
      </c>
      <c r="M13" s="59">
        <f t="shared" si="7"/>
        <v>485.59</v>
      </c>
      <c r="N13" s="59">
        <f t="shared" si="7"/>
        <v>485.59</v>
      </c>
      <c r="O13" s="59">
        <f t="shared" si="6"/>
        <v>5827.0800000000008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62.271159999999988</v>
      </c>
      <c r="D14" s="60">
        <f>$C$14</f>
        <v>62.271159999999988</v>
      </c>
      <c r="E14" s="60">
        <f t="shared" ref="E14:N14" si="8">$C$14</f>
        <v>62.271159999999988</v>
      </c>
      <c r="F14" s="60">
        <f t="shared" si="8"/>
        <v>62.271159999999988</v>
      </c>
      <c r="G14" s="60">
        <f t="shared" si="8"/>
        <v>62.271159999999988</v>
      </c>
      <c r="H14" s="60">
        <f t="shared" si="8"/>
        <v>62.271159999999988</v>
      </c>
      <c r="I14" s="60">
        <f t="shared" si="8"/>
        <v>62.271159999999988</v>
      </c>
      <c r="J14" s="60">
        <f t="shared" si="8"/>
        <v>62.271159999999988</v>
      </c>
      <c r="K14" s="60">
        <f t="shared" si="8"/>
        <v>62.271159999999988</v>
      </c>
      <c r="L14" s="60">
        <f t="shared" si="8"/>
        <v>62.271159999999988</v>
      </c>
      <c r="M14" s="60">
        <f t="shared" si="8"/>
        <v>62.271159999999988</v>
      </c>
      <c r="N14" s="60">
        <f t="shared" si="8"/>
        <v>62.271159999999988</v>
      </c>
      <c r="O14" s="59">
        <f t="shared" si="6"/>
        <v>747.25391999999999</v>
      </c>
    </row>
    <row r="15" spans="1:15" x14ac:dyDescent="0.3">
      <c r="A15" s="27"/>
      <c r="B15" s="47" t="s">
        <v>62</v>
      </c>
      <c r="C15" s="60">
        <v>33.33</v>
      </c>
      <c r="D15" s="60">
        <f>$C$15</f>
        <v>33.33</v>
      </c>
      <c r="E15" s="60">
        <f t="shared" ref="E15:N15" si="9">$C$15</f>
        <v>33.33</v>
      </c>
      <c r="F15" s="60">
        <f t="shared" si="9"/>
        <v>33.33</v>
      </c>
      <c r="G15" s="60">
        <f t="shared" si="9"/>
        <v>33.33</v>
      </c>
      <c r="H15" s="60">
        <f t="shared" si="9"/>
        <v>33.33</v>
      </c>
      <c r="I15" s="60">
        <f t="shared" si="9"/>
        <v>33.33</v>
      </c>
      <c r="J15" s="60">
        <f t="shared" si="9"/>
        <v>33.33</v>
      </c>
      <c r="K15" s="60">
        <f t="shared" si="9"/>
        <v>33.33</v>
      </c>
      <c r="L15" s="60">
        <f t="shared" si="9"/>
        <v>33.33</v>
      </c>
      <c r="M15" s="60">
        <f t="shared" si="9"/>
        <v>33.33</v>
      </c>
      <c r="N15" s="60">
        <f t="shared" si="9"/>
        <v>33.33</v>
      </c>
      <c r="O15" s="59">
        <f t="shared" si="6"/>
        <v>399.95999999999987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26.687639999999998</v>
      </c>
      <c r="D16" s="60">
        <f>$C$16</f>
        <v>26.687639999999998</v>
      </c>
      <c r="E16" s="60">
        <f t="shared" ref="E16:N16" si="10">$C$16</f>
        <v>26.687639999999998</v>
      </c>
      <c r="F16" s="60">
        <f t="shared" si="10"/>
        <v>26.687639999999998</v>
      </c>
      <c r="G16" s="60">
        <f t="shared" si="10"/>
        <v>26.687639999999998</v>
      </c>
      <c r="H16" s="60">
        <f t="shared" si="10"/>
        <v>26.687639999999998</v>
      </c>
      <c r="I16" s="60">
        <f t="shared" si="10"/>
        <v>26.687639999999998</v>
      </c>
      <c r="J16" s="60">
        <f t="shared" si="10"/>
        <v>26.687639999999998</v>
      </c>
      <c r="K16" s="60">
        <f t="shared" si="10"/>
        <v>26.687639999999998</v>
      </c>
      <c r="L16" s="60">
        <f t="shared" si="10"/>
        <v>26.687639999999998</v>
      </c>
      <c r="M16" s="60">
        <f t="shared" si="10"/>
        <v>26.687639999999998</v>
      </c>
      <c r="N16" s="60">
        <f t="shared" si="10"/>
        <v>26.687639999999998</v>
      </c>
      <c r="O16" s="59">
        <f t="shared" si="6"/>
        <v>320.25167999999991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44.479399999999998</v>
      </c>
      <c r="D17" s="61">
        <f>$C$17</f>
        <v>44.479399999999998</v>
      </c>
      <c r="E17" s="61">
        <f t="shared" ref="E17:N17" si="11">$C$17</f>
        <v>44.479399999999998</v>
      </c>
      <c r="F17" s="61">
        <f t="shared" si="11"/>
        <v>44.479399999999998</v>
      </c>
      <c r="G17" s="61">
        <f t="shared" si="11"/>
        <v>44.479399999999998</v>
      </c>
      <c r="H17" s="61">
        <f t="shared" si="11"/>
        <v>44.479399999999998</v>
      </c>
      <c r="I17" s="61">
        <f t="shared" si="11"/>
        <v>44.479399999999998</v>
      </c>
      <c r="J17" s="61">
        <f t="shared" si="11"/>
        <v>44.479399999999998</v>
      </c>
      <c r="K17" s="61">
        <f t="shared" si="11"/>
        <v>44.479399999999998</v>
      </c>
      <c r="L17" s="61">
        <f t="shared" si="11"/>
        <v>44.479399999999998</v>
      </c>
      <c r="M17" s="61">
        <f t="shared" si="11"/>
        <v>44.479399999999998</v>
      </c>
      <c r="N17" s="61">
        <f t="shared" si="11"/>
        <v>44.479399999999998</v>
      </c>
      <c r="O17" s="59">
        <f t="shared" si="6"/>
        <v>533.75279999999998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88.958799999999997</v>
      </c>
      <c r="D18" s="59">
        <f>$C$18</f>
        <v>88.958799999999997</v>
      </c>
      <c r="E18" s="59">
        <f t="shared" ref="E18:N18" si="12">$C$18</f>
        <v>88.958799999999997</v>
      </c>
      <c r="F18" s="59">
        <f t="shared" si="12"/>
        <v>88.958799999999997</v>
      </c>
      <c r="G18" s="59">
        <f t="shared" si="12"/>
        <v>88.958799999999997</v>
      </c>
      <c r="H18" s="59">
        <f t="shared" si="12"/>
        <v>88.958799999999997</v>
      </c>
      <c r="I18" s="59">
        <f t="shared" si="12"/>
        <v>88.958799999999997</v>
      </c>
      <c r="J18" s="59">
        <f t="shared" si="12"/>
        <v>88.958799999999997</v>
      </c>
      <c r="K18" s="59">
        <f t="shared" si="12"/>
        <v>88.958799999999997</v>
      </c>
      <c r="L18" s="59">
        <f t="shared" si="12"/>
        <v>88.958799999999997</v>
      </c>
      <c r="M18" s="59">
        <f t="shared" si="12"/>
        <v>88.958799999999997</v>
      </c>
      <c r="N18" s="59">
        <f t="shared" si="12"/>
        <v>88.958799999999997</v>
      </c>
      <c r="O18" s="59">
        <f t="shared" si="6"/>
        <v>1067.5056</v>
      </c>
    </row>
    <row r="19" spans="1:15" x14ac:dyDescent="0.3">
      <c r="A19" s="27">
        <f t="shared" si="3"/>
        <v>-3.6814795163603829E-2</v>
      </c>
      <c r="B19" s="47" t="s">
        <v>59</v>
      </c>
      <c r="C19" s="59">
        <v>327.5</v>
      </c>
      <c r="D19" s="59">
        <f>C19</f>
        <v>327.5</v>
      </c>
      <c r="E19" s="59">
        <f t="shared" ref="E19:N19" si="13">D19</f>
        <v>327.5</v>
      </c>
      <c r="F19" s="59">
        <f t="shared" si="13"/>
        <v>327.5</v>
      </c>
      <c r="G19" s="59">
        <f t="shared" si="13"/>
        <v>327.5</v>
      </c>
      <c r="H19" s="59">
        <f t="shared" si="13"/>
        <v>327.5</v>
      </c>
      <c r="I19" s="59">
        <f t="shared" si="13"/>
        <v>327.5</v>
      </c>
      <c r="J19" s="59">
        <f t="shared" si="13"/>
        <v>327.5</v>
      </c>
      <c r="K19" s="59">
        <f t="shared" si="13"/>
        <v>327.5</v>
      </c>
      <c r="L19" s="59">
        <f t="shared" si="13"/>
        <v>327.5</v>
      </c>
      <c r="M19" s="59">
        <f t="shared" si="13"/>
        <v>327.5</v>
      </c>
      <c r="N19" s="59">
        <f t="shared" si="13"/>
        <v>327.5</v>
      </c>
      <c r="O19" s="59">
        <f t="shared" si="6"/>
        <v>3930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7863.1050000000014</v>
      </c>
      <c r="D21" s="71">
        <f t="shared" ref="D21:F21" si="14">SUM(D11:D20)</f>
        <v>7863.1050000000014</v>
      </c>
      <c r="E21" s="71">
        <f t="shared" si="14"/>
        <v>7863.1050000000014</v>
      </c>
      <c r="F21" s="71">
        <f t="shared" si="14"/>
        <v>7863.1050000000014</v>
      </c>
      <c r="G21" s="72">
        <f>SUM(G11:G20)</f>
        <v>7863.1050000000014</v>
      </c>
      <c r="H21" s="72">
        <f t="shared" ref="H21:N21" si="15">SUM(H11:H20)</f>
        <v>7863.1050000000014</v>
      </c>
      <c r="I21" s="72">
        <f t="shared" si="15"/>
        <v>7863.1050000000014</v>
      </c>
      <c r="J21" s="72">
        <f t="shared" si="15"/>
        <v>7863.1050000000014</v>
      </c>
      <c r="K21" s="72">
        <f t="shared" si="15"/>
        <v>7863.1050000000014</v>
      </c>
      <c r="L21" s="72">
        <f t="shared" si="15"/>
        <v>7863.1050000000014</v>
      </c>
      <c r="M21" s="72">
        <f t="shared" si="15"/>
        <v>7863.1050000000014</v>
      </c>
      <c r="N21" s="72">
        <f t="shared" si="15"/>
        <v>7863.1050000000014</v>
      </c>
      <c r="O21" s="72">
        <f>SUM(O11:O20)</f>
        <v>94357.260000000009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1032.7749999999978</v>
      </c>
      <c r="D23" s="71">
        <f t="shared" si="16"/>
        <v>1032.7749999999978</v>
      </c>
      <c r="E23" s="71">
        <f t="shared" si="16"/>
        <v>1032.7749999999978</v>
      </c>
      <c r="F23" s="71">
        <f t="shared" si="16"/>
        <v>1032.7749999999978</v>
      </c>
      <c r="G23" s="75">
        <f t="shared" si="16"/>
        <v>1032.7749999999978</v>
      </c>
      <c r="H23" s="75">
        <f t="shared" si="16"/>
        <v>1032.7749999999978</v>
      </c>
      <c r="I23" s="75">
        <f t="shared" si="16"/>
        <v>1032.7749999999978</v>
      </c>
      <c r="J23" s="75">
        <f t="shared" si="16"/>
        <v>1032.7749999999978</v>
      </c>
      <c r="K23" s="75">
        <f t="shared" si="16"/>
        <v>1032.7749999999978</v>
      </c>
      <c r="L23" s="75">
        <f t="shared" si="16"/>
        <v>1032.7749999999978</v>
      </c>
      <c r="M23" s="75">
        <f t="shared" si="16"/>
        <v>1032.7749999999978</v>
      </c>
      <c r="N23" s="75">
        <f t="shared" si="16"/>
        <v>1032.7749999999978</v>
      </c>
      <c r="O23" s="75">
        <f t="shared" si="16"/>
        <v>12393.299999999988</v>
      </c>
    </row>
    <row r="24" spans="1:15" x14ac:dyDescent="0.3">
      <c r="A24" s="23"/>
      <c r="B24" s="78" t="s">
        <v>64</v>
      </c>
      <c r="C24" s="79">
        <f>C23/C9</f>
        <v>0.1160958780918805</v>
      </c>
      <c r="D24" s="79">
        <f t="shared" ref="D24:O24" si="17">D23/D9</f>
        <v>0.1160958780918805</v>
      </c>
      <c r="E24" s="79">
        <f t="shared" si="17"/>
        <v>0.1160958780918805</v>
      </c>
      <c r="F24" s="79">
        <f t="shared" si="17"/>
        <v>0.1160958780918805</v>
      </c>
      <c r="G24" s="79">
        <f t="shared" si="17"/>
        <v>0.1160958780918805</v>
      </c>
      <c r="H24" s="79">
        <f t="shared" si="17"/>
        <v>0.1160958780918805</v>
      </c>
      <c r="I24" s="79">
        <f t="shared" si="17"/>
        <v>0.1160958780918805</v>
      </c>
      <c r="J24" s="79">
        <f t="shared" si="17"/>
        <v>0.1160958780918805</v>
      </c>
      <c r="K24" s="79">
        <f t="shared" si="17"/>
        <v>0.1160958780918805</v>
      </c>
      <c r="L24" s="79">
        <f t="shared" si="17"/>
        <v>0.1160958780918805</v>
      </c>
      <c r="M24" s="79">
        <f t="shared" si="17"/>
        <v>0.1160958780918805</v>
      </c>
      <c r="N24" s="79">
        <f t="shared" si="17"/>
        <v>0.1160958780918805</v>
      </c>
      <c r="O24" s="79">
        <f t="shared" si="17"/>
        <v>0.11609587809188063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N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>N26</f>
        <v>0</v>
      </c>
    </row>
    <row r="27" spans="1:15" ht="17.25" thickBot="1" x14ac:dyDescent="0.35">
      <c r="A27" s="27">
        <f>G27/G9</f>
        <v>0.1160958780918805</v>
      </c>
      <c r="B27" s="69" t="s">
        <v>19</v>
      </c>
      <c r="C27" s="71">
        <f t="shared" ref="C27:O27" si="19">C26+C23</f>
        <v>1032.7749999999978</v>
      </c>
      <c r="D27" s="71">
        <f t="shared" si="19"/>
        <v>1032.7749999999978</v>
      </c>
      <c r="E27" s="71">
        <f t="shared" si="19"/>
        <v>1032.7749999999978</v>
      </c>
      <c r="F27" s="71">
        <f t="shared" si="19"/>
        <v>1032.7749999999978</v>
      </c>
      <c r="G27" s="75">
        <f t="shared" si="19"/>
        <v>1032.7749999999978</v>
      </c>
      <c r="H27" s="75">
        <f t="shared" si="19"/>
        <v>1032.7749999999978</v>
      </c>
      <c r="I27" s="75">
        <f t="shared" si="19"/>
        <v>1032.7749999999978</v>
      </c>
      <c r="J27" s="75">
        <f t="shared" si="19"/>
        <v>1032.7749999999978</v>
      </c>
      <c r="K27" s="75">
        <f t="shared" si="19"/>
        <v>1032.7749999999978</v>
      </c>
      <c r="L27" s="75">
        <f t="shared" si="19"/>
        <v>1032.7749999999978</v>
      </c>
      <c r="M27" s="75">
        <f t="shared" si="19"/>
        <v>1032.7749999999978</v>
      </c>
      <c r="N27" s="75">
        <f t="shared" si="19"/>
        <v>1032.7749999999978</v>
      </c>
      <c r="O27" s="75">
        <f t="shared" si="19"/>
        <v>12393.299999999988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0.1160958780918805</v>
      </c>
      <c r="B31" s="69" t="s">
        <v>23</v>
      </c>
      <c r="C31" s="71">
        <f t="shared" ref="C31:O31" si="20">C27+C29+C30</f>
        <v>1032.7749999999978</v>
      </c>
      <c r="D31" s="71">
        <f t="shared" si="20"/>
        <v>1032.7749999999978</v>
      </c>
      <c r="E31" s="71">
        <f t="shared" si="20"/>
        <v>1032.7749999999978</v>
      </c>
      <c r="F31" s="71">
        <f t="shared" si="20"/>
        <v>1032.7749999999978</v>
      </c>
      <c r="G31" s="75">
        <f t="shared" si="20"/>
        <v>1032.7749999999978</v>
      </c>
      <c r="H31" s="75">
        <f t="shared" si="20"/>
        <v>1032.7749999999978</v>
      </c>
      <c r="I31" s="75">
        <f t="shared" si="20"/>
        <v>1032.7749999999978</v>
      </c>
      <c r="J31" s="75">
        <f t="shared" si="20"/>
        <v>1032.7749999999978</v>
      </c>
      <c r="K31" s="75">
        <f t="shared" si="20"/>
        <v>1032.7749999999978</v>
      </c>
      <c r="L31" s="75">
        <f t="shared" si="20"/>
        <v>1032.7749999999978</v>
      </c>
      <c r="M31" s="75">
        <f t="shared" si="20"/>
        <v>1032.7749999999978</v>
      </c>
      <c r="N31" s="75">
        <f t="shared" si="20"/>
        <v>1032.7749999999978</v>
      </c>
      <c r="O31" s="75">
        <f t="shared" si="20"/>
        <v>12393.299999999988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-288.14422499999944</v>
      </c>
      <c r="D33" s="16">
        <f t="shared" si="21"/>
        <v>-288.14422499999944</v>
      </c>
      <c r="E33" s="16">
        <f t="shared" si="21"/>
        <v>-288.14422499999944</v>
      </c>
      <c r="F33" s="16">
        <f t="shared" si="21"/>
        <v>-288.14422499999944</v>
      </c>
      <c r="G33" s="17">
        <f>SUM(C33:F33)</f>
        <v>-1152.5768999999977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0.33482051241698335</v>
      </c>
      <c r="B35" s="18" t="s">
        <v>17</v>
      </c>
      <c r="C35" s="19">
        <f>C31+C33</f>
        <v>744.63077499999838</v>
      </c>
      <c r="D35" s="19">
        <f>D31+D33</f>
        <v>744.63077499999838</v>
      </c>
      <c r="E35" s="19">
        <f>E31+E33</f>
        <v>744.63077499999838</v>
      </c>
      <c r="F35" s="19">
        <f>F31+F33</f>
        <v>744.63077499999838</v>
      </c>
      <c r="G35" s="20">
        <f>SUM(C35:F35)</f>
        <v>2978.5230999999935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8895.8799999999992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8895.8799999999992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8895.8799999999992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177.91759999999999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889.58799999999997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-327.5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-327.5</v>
      </c>
      <c r="F72" s="44">
        <f>E72*1.22</f>
        <v>-399.55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3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81E98-B33E-4D59-891C-1BC96045BA21}">
  <dimension ref="A1:O72"/>
  <sheetViews>
    <sheetView topLeftCell="B1" zoomScale="80" zoomScaleNormal="80" workbookViewId="0">
      <selection activeCell="C11" sqref="C11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1" t="s">
        <v>87</v>
      </c>
      <c r="C2" s="81"/>
      <c r="D2" s="81"/>
      <c r="E2" s="81"/>
      <c r="F2" s="81"/>
      <c r="G2" s="81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40594.519999999997</v>
      </c>
      <c r="D6" s="11">
        <f>$C$6</f>
        <v>40594.519999999997</v>
      </c>
      <c r="E6" s="11">
        <f t="shared" ref="E6:N6" si="0">$C$6</f>
        <v>40594.519999999997</v>
      </c>
      <c r="F6" s="11">
        <f t="shared" si="0"/>
        <v>40594.519999999997</v>
      </c>
      <c r="G6" s="11">
        <f t="shared" si="0"/>
        <v>40594.519999999997</v>
      </c>
      <c r="H6" s="11">
        <f t="shared" si="0"/>
        <v>40594.519999999997</v>
      </c>
      <c r="I6" s="11">
        <f t="shared" si="0"/>
        <v>40594.519999999997</v>
      </c>
      <c r="J6" s="11">
        <f t="shared" si="0"/>
        <v>40594.519999999997</v>
      </c>
      <c r="K6" s="11">
        <f t="shared" si="0"/>
        <v>40594.519999999997</v>
      </c>
      <c r="L6" s="11">
        <f t="shared" si="0"/>
        <v>40594.519999999997</v>
      </c>
      <c r="M6" s="11">
        <f t="shared" si="0"/>
        <v>40594.519999999997</v>
      </c>
      <c r="N6" s="11">
        <f t="shared" si="0"/>
        <v>40594.519999999997</v>
      </c>
      <c r="O6" s="11">
        <f>SUM(C6:N6)</f>
        <v>487134.24000000005</v>
      </c>
    </row>
    <row r="7" spans="1:15" x14ac:dyDescent="0.3">
      <c r="A7" s="23"/>
      <c r="B7" s="54" t="s">
        <v>45</v>
      </c>
      <c r="C7" s="56">
        <v>21858.59</v>
      </c>
      <c r="D7" s="56">
        <f>$C$7</f>
        <v>21858.59</v>
      </c>
      <c r="E7" s="56">
        <f t="shared" ref="E7:N7" si="1">$C$7</f>
        <v>21858.59</v>
      </c>
      <c r="F7" s="56">
        <f t="shared" si="1"/>
        <v>21858.59</v>
      </c>
      <c r="G7" s="56">
        <f t="shared" si="1"/>
        <v>21858.59</v>
      </c>
      <c r="H7" s="56">
        <f t="shared" si="1"/>
        <v>21858.59</v>
      </c>
      <c r="I7" s="56">
        <f t="shared" si="1"/>
        <v>21858.59</v>
      </c>
      <c r="J7" s="56">
        <f t="shared" si="1"/>
        <v>21858.59</v>
      </c>
      <c r="K7" s="56">
        <f t="shared" si="1"/>
        <v>21858.59</v>
      </c>
      <c r="L7" s="56">
        <f t="shared" si="1"/>
        <v>21858.59</v>
      </c>
      <c r="M7" s="56">
        <f t="shared" si="1"/>
        <v>21858.59</v>
      </c>
      <c r="N7" s="56">
        <f t="shared" si="1"/>
        <v>21858.59</v>
      </c>
      <c r="O7" s="28">
        <f>SUM(C7:N7)</f>
        <v>262303.08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62453.11</v>
      </c>
      <c r="D9" s="73">
        <f t="shared" ref="D9:N9" si="2">SUM(D6:D7)</f>
        <v>62453.11</v>
      </c>
      <c r="E9" s="73">
        <f t="shared" si="2"/>
        <v>62453.11</v>
      </c>
      <c r="F9" s="73">
        <f t="shared" si="2"/>
        <v>62453.11</v>
      </c>
      <c r="G9" s="73">
        <f t="shared" si="2"/>
        <v>62453.11</v>
      </c>
      <c r="H9" s="73">
        <f t="shared" si="2"/>
        <v>62453.11</v>
      </c>
      <c r="I9" s="73">
        <f t="shared" si="2"/>
        <v>62453.11</v>
      </c>
      <c r="J9" s="73">
        <f t="shared" si="2"/>
        <v>62453.11</v>
      </c>
      <c r="K9" s="73">
        <f t="shared" si="2"/>
        <v>62453.11</v>
      </c>
      <c r="L9" s="73">
        <f t="shared" si="2"/>
        <v>62453.11</v>
      </c>
      <c r="M9" s="73">
        <f t="shared" si="2"/>
        <v>62453.11</v>
      </c>
      <c r="N9" s="73">
        <f t="shared" si="2"/>
        <v>62453.11</v>
      </c>
      <c r="O9" s="74">
        <f>SUM(O6:O7)</f>
        <v>749437.32000000007</v>
      </c>
    </row>
    <row r="10" spans="1:15" x14ac:dyDescent="0.3">
      <c r="A10" s="23"/>
    </row>
    <row r="11" spans="1:15" x14ac:dyDescent="0.3">
      <c r="A11" s="27">
        <f t="shared" ref="A11:A19" si="3">-G11/$G$9</f>
        <v>-0.75000000000000011</v>
      </c>
      <c r="B11" s="46" t="s">
        <v>32</v>
      </c>
      <c r="C11" s="58">
        <f>(C6*75%)+(C7*75%)</f>
        <v>46839.832500000004</v>
      </c>
      <c r="D11" s="58">
        <f>$C$11</f>
        <v>46839.832500000004</v>
      </c>
      <c r="E11" s="58">
        <f t="shared" ref="E11:N11" si="4">$C$11</f>
        <v>46839.832500000004</v>
      </c>
      <c r="F11" s="58">
        <f t="shared" si="4"/>
        <v>46839.832500000004</v>
      </c>
      <c r="G11" s="58">
        <f t="shared" si="4"/>
        <v>46839.832500000004</v>
      </c>
      <c r="H11" s="58">
        <f t="shared" si="4"/>
        <v>46839.832500000004</v>
      </c>
      <c r="I11" s="58">
        <f t="shared" si="4"/>
        <v>46839.832500000004</v>
      </c>
      <c r="J11" s="58">
        <f t="shared" si="4"/>
        <v>46839.832500000004</v>
      </c>
      <c r="K11" s="58">
        <f t="shared" si="4"/>
        <v>46839.832500000004</v>
      </c>
      <c r="L11" s="58">
        <f t="shared" si="4"/>
        <v>46839.832500000004</v>
      </c>
      <c r="M11" s="58">
        <f t="shared" si="4"/>
        <v>46839.832500000004</v>
      </c>
      <c r="N11" s="58">
        <f t="shared" si="4"/>
        <v>46839.832500000004</v>
      </c>
      <c r="O11" s="58">
        <f>SUM(C11:N11)</f>
        <v>562077.99000000011</v>
      </c>
    </row>
    <row r="12" spans="1:15" x14ac:dyDescent="0.3">
      <c r="A12" s="27">
        <f t="shared" si="3"/>
        <v>-9.5635109284389522E-2</v>
      </c>
      <c r="B12" s="47" t="s">
        <v>60</v>
      </c>
      <c r="C12" s="59">
        <v>5972.71</v>
      </c>
      <c r="D12" s="59">
        <f>$C$12</f>
        <v>5972.71</v>
      </c>
      <c r="E12" s="59">
        <f t="shared" ref="E12:N12" si="5">$C$12</f>
        <v>5972.71</v>
      </c>
      <c r="F12" s="59">
        <f t="shared" si="5"/>
        <v>5972.71</v>
      </c>
      <c r="G12" s="59">
        <f t="shared" si="5"/>
        <v>5972.71</v>
      </c>
      <c r="H12" s="59">
        <f t="shared" si="5"/>
        <v>5972.71</v>
      </c>
      <c r="I12" s="59">
        <f t="shared" si="5"/>
        <v>5972.71</v>
      </c>
      <c r="J12" s="59">
        <f t="shared" si="5"/>
        <v>5972.71</v>
      </c>
      <c r="K12" s="59">
        <f t="shared" si="5"/>
        <v>5972.71</v>
      </c>
      <c r="L12" s="59">
        <f t="shared" si="5"/>
        <v>5972.71</v>
      </c>
      <c r="M12" s="59">
        <f t="shared" si="5"/>
        <v>5972.71</v>
      </c>
      <c r="N12" s="59">
        <f t="shared" si="5"/>
        <v>5972.71</v>
      </c>
      <c r="O12" s="59">
        <f t="shared" ref="O12:O19" si="6">SUM(C12:N12)</f>
        <v>71672.52</v>
      </c>
    </row>
    <row r="13" spans="1:15" x14ac:dyDescent="0.3">
      <c r="A13" s="27"/>
      <c r="B13" s="47" t="s">
        <v>63</v>
      </c>
      <c r="C13" s="59">
        <v>1990.9</v>
      </c>
      <c r="D13" s="59">
        <f>C13</f>
        <v>1990.9</v>
      </c>
      <c r="E13" s="59">
        <f t="shared" ref="E13:N13" si="7">D13</f>
        <v>1990.9</v>
      </c>
      <c r="F13" s="59">
        <f t="shared" si="7"/>
        <v>1990.9</v>
      </c>
      <c r="G13" s="59">
        <f t="shared" si="7"/>
        <v>1990.9</v>
      </c>
      <c r="H13" s="59">
        <f t="shared" si="7"/>
        <v>1990.9</v>
      </c>
      <c r="I13" s="59">
        <f t="shared" si="7"/>
        <v>1990.9</v>
      </c>
      <c r="J13" s="59">
        <f t="shared" si="7"/>
        <v>1990.9</v>
      </c>
      <c r="K13" s="59">
        <f t="shared" si="7"/>
        <v>1990.9</v>
      </c>
      <c r="L13" s="59">
        <f t="shared" si="7"/>
        <v>1990.9</v>
      </c>
      <c r="M13" s="59">
        <f t="shared" si="7"/>
        <v>1990.9</v>
      </c>
      <c r="N13" s="59">
        <f t="shared" si="7"/>
        <v>1990.9</v>
      </c>
      <c r="O13" s="59">
        <f t="shared" si="6"/>
        <v>23890.800000000003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437.17176999999998</v>
      </c>
      <c r="D14" s="60">
        <f>$C$14</f>
        <v>437.17176999999998</v>
      </c>
      <c r="E14" s="60">
        <f t="shared" ref="E14:N14" si="8">$C$14</f>
        <v>437.17176999999998</v>
      </c>
      <c r="F14" s="60">
        <f t="shared" si="8"/>
        <v>437.17176999999998</v>
      </c>
      <c r="G14" s="60">
        <f t="shared" si="8"/>
        <v>437.17176999999998</v>
      </c>
      <c r="H14" s="60">
        <f t="shared" si="8"/>
        <v>437.17176999999998</v>
      </c>
      <c r="I14" s="60">
        <f t="shared" si="8"/>
        <v>437.17176999999998</v>
      </c>
      <c r="J14" s="60">
        <f t="shared" si="8"/>
        <v>437.17176999999998</v>
      </c>
      <c r="K14" s="60">
        <f t="shared" si="8"/>
        <v>437.17176999999998</v>
      </c>
      <c r="L14" s="60">
        <f t="shared" si="8"/>
        <v>437.17176999999998</v>
      </c>
      <c r="M14" s="60">
        <f t="shared" si="8"/>
        <v>437.17176999999998</v>
      </c>
      <c r="N14" s="60">
        <f t="shared" si="8"/>
        <v>437.17176999999998</v>
      </c>
      <c r="O14" s="59">
        <f t="shared" si="6"/>
        <v>5246.06124</v>
      </c>
    </row>
    <row r="15" spans="1:15" x14ac:dyDescent="0.3">
      <c r="A15" s="27"/>
      <c r="B15" s="47" t="s">
        <v>62</v>
      </c>
      <c r="C15" s="60">
        <v>51.67</v>
      </c>
      <c r="D15" s="60">
        <f>$C$15</f>
        <v>51.67</v>
      </c>
      <c r="E15" s="60">
        <f t="shared" ref="E15:N15" si="9">$C$15</f>
        <v>51.67</v>
      </c>
      <c r="F15" s="60">
        <f t="shared" si="9"/>
        <v>51.67</v>
      </c>
      <c r="G15" s="60">
        <f t="shared" si="9"/>
        <v>51.67</v>
      </c>
      <c r="H15" s="60">
        <f t="shared" si="9"/>
        <v>51.67</v>
      </c>
      <c r="I15" s="60">
        <f t="shared" si="9"/>
        <v>51.67</v>
      </c>
      <c r="J15" s="60">
        <f t="shared" si="9"/>
        <v>51.67</v>
      </c>
      <c r="K15" s="60">
        <f t="shared" si="9"/>
        <v>51.67</v>
      </c>
      <c r="L15" s="60">
        <f t="shared" si="9"/>
        <v>51.67</v>
      </c>
      <c r="M15" s="60">
        <f t="shared" si="9"/>
        <v>51.67</v>
      </c>
      <c r="N15" s="60">
        <f t="shared" si="9"/>
        <v>51.67</v>
      </c>
      <c r="O15" s="59">
        <f t="shared" si="6"/>
        <v>620.04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187.35933</v>
      </c>
      <c r="D16" s="60">
        <f>$C$16</f>
        <v>187.35933</v>
      </c>
      <c r="E16" s="60">
        <f t="shared" ref="E16:N16" si="10">$C$16</f>
        <v>187.35933</v>
      </c>
      <c r="F16" s="60">
        <f t="shared" si="10"/>
        <v>187.35933</v>
      </c>
      <c r="G16" s="60">
        <f t="shared" si="10"/>
        <v>187.35933</v>
      </c>
      <c r="H16" s="60">
        <f t="shared" si="10"/>
        <v>187.35933</v>
      </c>
      <c r="I16" s="60">
        <f t="shared" si="10"/>
        <v>187.35933</v>
      </c>
      <c r="J16" s="60">
        <f t="shared" si="10"/>
        <v>187.35933</v>
      </c>
      <c r="K16" s="60">
        <f t="shared" si="10"/>
        <v>187.35933</v>
      </c>
      <c r="L16" s="60">
        <f t="shared" si="10"/>
        <v>187.35933</v>
      </c>
      <c r="M16" s="60">
        <f t="shared" si="10"/>
        <v>187.35933</v>
      </c>
      <c r="N16" s="60">
        <f t="shared" si="10"/>
        <v>187.35933</v>
      </c>
      <c r="O16" s="59">
        <f t="shared" si="6"/>
        <v>2248.31196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312.26555000000002</v>
      </c>
      <c r="D17" s="61">
        <f>$C$17</f>
        <v>312.26555000000002</v>
      </c>
      <c r="E17" s="61">
        <f t="shared" ref="E17:N17" si="11">$C$17</f>
        <v>312.26555000000002</v>
      </c>
      <c r="F17" s="61">
        <f t="shared" si="11"/>
        <v>312.26555000000002</v>
      </c>
      <c r="G17" s="61">
        <f t="shared" si="11"/>
        <v>312.26555000000002</v>
      </c>
      <c r="H17" s="61">
        <f t="shared" si="11"/>
        <v>312.26555000000002</v>
      </c>
      <c r="I17" s="61">
        <f t="shared" si="11"/>
        <v>312.26555000000002</v>
      </c>
      <c r="J17" s="61">
        <f t="shared" si="11"/>
        <v>312.26555000000002</v>
      </c>
      <c r="K17" s="61">
        <f t="shared" si="11"/>
        <v>312.26555000000002</v>
      </c>
      <c r="L17" s="61">
        <f t="shared" si="11"/>
        <v>312.26555000000002</v>
      </c>
      <c r="M17" s="61">
        <f t="shared" si="11"/>
        <v>312.26555000000002</v>
      </c>
      <c r="N17" s="61">
        <f t="shared" si="11"/>
        <v>312.26555000000002</v>
      </c>
      <c r="O17" s="59">
        <f t="shared" si="6"/>
        <v>3747.1866000000005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624.53110000000004</v>
      </c>
      <c r="D18" s="59">
        <f>$C$18</f>
        <v>624.53110000000004</v>
      </c>
      <c r="E18" s="59">
        <f t="shared" ref="E18:N18" si="12">$C$18</f>
        <v>624.53110000000004</v>
      </c>
      <c r="F18" s="59">
        <f t="shared" si="12"/>
        <v>624.53110000000004</v>
      </c>
      <c r="G18" s="59">
        <f t="shared" si="12"/>
        <v>624.53110000000004</v>
      </c>
      <c r="H18" s="59">
        <f t="shared" si="12"/>
        <v>624.53110000000004</v>
      </c>
      <c r="I18" s="59">
        <f t="shared" si="12"/>
        <v>624.53110000000004</v>
      </c>
      <c r="J18" s="59">
        <f t="shared" si="12"/>
        <v>624.53110000000004</v>
      </c>
      <c r="K18" s="59">
        <f t="shared" si="12"/>
        <v>624.53110000000004</v>
      </c>
      <c r="L18" s="59">
        <f t="shared" si="12"/>
        <v>624.53110000000004</v>
      </c>
      <c r="M18" s="59">
        <f t="shared" si="12"/>
        <v>624.53110000000004</v>
      </c>
      <c r="N18" s="59">
        <f t="shared" si="12"/>
        <v>624.53110000000004</v>
      </c>
      <c r="O18" s="59">
        <f t="shared" si="6"/>
        <v>7494.3732000000009</v>
      </c>
    </row>
    <row r="19" spans="1:15" x14ac:dyDescent="0.3">
      <c r="A19" s="27">
        <f t="shared" si="3"/>
        <v>-3.7027779721458226E-3</v>
      </c>
      <c r="B19" s="47" t="s">
        <v>59</v>
      </c>
      <c r="C19" s="61">
        <v>231.25</v>
      </c>
      <c r="D19" s="59">
        <f>C19</f>
        <v>231.25</v>
      </c>
      <c r="E19" s="59">
        <f t="shared" ref="E19:N19" si="13">D19</f>
        <v>231.25</v>
      </c>
      <c r="F19" s="59">
        <f t="shared" si="13"/>
        <v>231.25</v>
      </c>
      <c r="G19" s="59">
        <f t="shared" si="13"/>
        <v>231.25</v>
      </c>
      <c r="H19" s="59">
        <f t="shared" si="13"/>
        <v>231.25</v>
      </c>
      <c r="I19" s="59">
        <f t="shared" si="13"/>
        <v>231.25</v>
      </c>
      <c r="J19" s="59">
        <f t="shared" si="13"/>
        <v>231.25</v>
      </c>
      <c r="K19" s="59">
        <f t="shared" si="13"/>
        <v>231.25</v>
      </c>
      <c r="L19" s="59">
        <f t="shared" si="13"/>
        <v>231.25</v>
      </c>
      <c r="M19" s="59">
        <f t="shared" si="13"/>
        <v>231.25</v>
      </c>
      <c r="N19" s="59">
        <f t="shared" si="13"/>
        <v>231.25</v>
      </c>
      <c r="O19" s="59">
        <f t="shared" si="6"/>
        <v>2775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56647.69025</v>
      </c>
      <c r="D21" s="71">
        <f t="shared" ref="D21:F21" si="14">SUM(D11:D20)</f>
        <v>56647.69025</v>
      </c>
      <c r="E21" s="71">
        <f t="shared" si="14"/>
        <v>56647.69025</v>
      </c>
      <c r="F21" s="71">
        <f t="shared" si="14"/>
        <v>56647.69025</v>
      </c>
      <c r="G21" s="72">
        <f>SUM(G11:G20)</f>
        <v>56647.69025</v>
      </c>
      <c r="H21" s="72">
        <f t="shared" ref="H21:N21" si="15">SUM(H11:H20)</f>
        <v>56647.69025</v>
      </c>
      <c r="I21" s="72">
        <f t="shared" si="15"/>
        <v>56647.69025</v>
      </c>
      <c r="J21" s="72">
        <f t="shared" si="15"/>
        <v>56647.69025</v>
      </c>
      <c r="K21" s="72">
        <f t="shared" si="15"/>
        <v>56647.69025</v>
      </c>
      <c r="L21" s="72">
        <f t="shared" si="15"/>
        <v>56647.69025</v>
      </c>
      <c r="M21" s="72">
        <f t="shared" si="15"/>
        <v>56647.69025</v>
      </c>
      <c r="N21" s="72">
        <f t="shared" si="15"/>
        <v>56647.69025</v>
      </c>
      <c r="O21" s="72">
        <f>SUM(O11:O20)</f>
        <v>679772.28300000017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5805.4197500000009</v>
      </c>
      <c r="D23" s="71">
        <f t="shared" si="16"/>
        <v>5805.4197500000009</v>
      </c>
      <c r="E23" s="71">
        <f t="shared" si="16"/>
        <v>5805.4197500000009</v>
      </c>
      <c r="F23" s="71">
        <f t="shared" si="16"/>
        <v>5805.4197500000009</v>
      </c>
      <c r="G23" s="75">
        <f t="shared" si="16"/>
        <v>5805.4197500000009</v>
      </c>
      <c r="H23" s="75">
        <f t="shared" si="16"/>
        <v>5805.4197500000009</v>
      </c>
      <c r="I23" s="75">
        <f t="shared" si="16"/>
        <v>5805.4197500000009</v>
      </c>
      <c r="J23" s="75">
        <f t="shared" si="16"/>
        <v>5805.4197500000009</v>
      </c>
      <c r="K23" s="75">
        <f t="shared" si="16"/>
        <v>5805.4197500000009</v>
      </c>
      <c r="L23" s="75">
        <f t="shared" si="16"/>
        <v>5805.4197500000009</v>
      </c>
      <c r="M23" s="75">
        <f t="shared" si="16"/>
        <v>5805.4197500000009</v>
      </c>
      <c r="N23" s="75">
        <f t="shared" si="16"/>
        <v>5805.4197500000009</v>
      </c>
      <c r="O23" s="75">
        <f t="shared" si="16"/>
        <v>69665.036999999895</v>
      </c>
    </row>
    <row r="24" spans="1:15" x14ac:dyDescent="0.3">
      <c r="A24" s="23"/>
      <c r="B24" s="78" t="s">
        <v>64</v>
      </c>
      <c r="C24" s="79">
        <f>C23/C9</f>
        <v>9.2956455651287836E-2</v>
      </c>
      <c r="D24" s="79">
        <f t="shared" ref="D24:O24" si="17">D23/D9</f>
        <v>9.2956455651287836E-2</v>
      </c>
      <c r="E24" s="79">
        <f t="shared" si="17"/>
        <v>9.2956455651287836E-2</v>
      </c>
      <c r="F24" s="79">
        <f t="shared" si="17"/>
        <v>9.2956455651287836E-2</v>
      </c>
      <c r="G24" s="79">
        <f t="shared" si="17"/>
        <v>9.2956455651287836E-2</v>
      </c>
      <c r="H24" s="79">
        <f t="shared" si="17"/>
        <v>9.2956455651287836E-2</v>
      </c>
      <c r="I24" s="79">
        <f t="shared" si="17"/>
        <v>9.2956455651287836E-2</v>
      </c>
      <c r="J24" s="79">
        <f t="shared" si="17"/>
        <v>9.2956455651287836E-2</v>
      </c>
      <c r="K24" s="79">
        <f t="shared" si="17"/>
        <v>9.2956455651287836E-2</v>
      </c>
      <c r="L24" s="79">
        <f t="shared" si="17"/>
        <v>9.2956455651287836E-2</v>
      </c>
      <c r="M24" s="79">
        <f t="shared" si="17"/>
        <v>9.2956455651287836E-2</v>
      </c>
      <c r="N24" s="79">
        <f t="shared" si="17"/>
        <v>9.2956455651287836E-2</v>
      </c>
      <c r="O24" s="79">
        <f t="shared" si="17"/>
        <v>9.295645565128767E-2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N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>N26</f>
        <v>0</v>
      </c>
    </row>
    <row r="27" spans="1:15" ht="17.25" thickBot="1" x14ac:dyDescent="0.35">
      <c r="A27" s="27">
        <f>G27/G9</f>
        <v>9.2956455651287836E-2</v>
      </c>
      <c r="B27" s="69" t="s">
        <v>19</v>
      </c>
      <c r="C27" s="71">
        <f t="shared" ref="C27:O27" si="19">C26+C23</f>
        <v>5805.4197500000009</v>
      </c>
      <c r="D27" s="71">
        <f t="shared" si="19"/>
        <v>5805.4197500000009</v>
      </c>
      <c r="E27" s="71">
        <f t="shared" si="19"/>
        <v>5805.4197500000009</v>
      </c>
      <c r="F27" s="71">
        <f t="shared" si="19"/>
        <v>5805.4197500000009</v>
      </c>
      <c r="G27" s="75">
        <f t="shared" si="19"/>
        <v>5805.4197500000009</v>
      </c>
      <c r="H27" s="75">
        <f t="shared" si="19"/>
        <v>5805.4197500000009</v>
      </c>
      <c r="I27" s="75">
        <f t="shared" si="19"/>
        <v>5805.4197500000009</v>
      </c>
      <c r="J27" s="75">
        <f t="shared" si="19"/>
        <v>5805.4197500000009</v>
      </c>
      <c r="K27" s="75">
        <f t="shared" si="19"/>
        <v>5805.4197500000009</v>
      </c>
      <c r="L27" s="75">
        <f t="shared" si="19"/>
        <v>5805.4197500000009</v>
      </c>
      <c r="M27" s="75">
        <f t="shared" si="19"/>
        <v>5805.4197500000009</v>
      </c>
      <c r="N27" s="75">
        <f t="shared" si="19"/>
        <v>5805.4197500000009</v>
      </c>
      <c r="O27" s="75">
        <f t="shared" si="19"/>
        <v>69665.036999999895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9.2956455651287836E-2</v>
      </c>
      <c r="B31" s="69" t="s">
        <v>23</v>
      </c>
      <c r="C31" s="71">
        <f t="shared" ref="C31:O31" si="20">C27+C29+C30</f>
        <v>5805.4197500000009</v>
      </c>
      <c r="D31" s="71">
        <f t="shared" si="20"/>
        <v>5805.4197500000009</v>
      </c>
      <c r="E31" s="71">
        <f t="shared" si="20"/>
        <v>5805.4197500000009</v>
      </c>
      <c r="F31" s="71">
        <f t="shared" si="20"/>
        <v>5805.4197500000009</v>
      </c>
      <c r="G31" s="75">
        <f t="shared" si="20"/>
        <v>5805.4197500000009</v>
      </c>
      <c r="H31" s="75">
        <f t="shared" si="20"/>
        <v>5805.4197500000009</v>
      </c>
      <c r="I31" s="75">
        <f t="shared" si="20"/>
        <v>5805.4197500000009</v>
      </c>
      <c r="J31" s="75">
        <f t="shared" si="20"/>
        <v>5805.4197500000009</v>
      </c>
      <c r="K31" s="75">
        <f t="shared" si="20"/>
        <v>5805.4197500000009</v>
      </c>
      <c r="L31" s="75">
        <f t="shared" si="20"/>
        <v>5805.4197500000009</v>
      </c>
      <c r="M31" s="75">
        <f t="shared" si="20"/>
        <v>5805.4197500000009</v>
      </c>
      <c r="N31" s="75">
        <f t="shared" si="20"/>
        <v>5805.4197500000009</v>
      </c>
      <c r="O31" s="75">
        <f t="shared" si="20"/>
        <v>69665.036999999895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-1619.7121102500005</v>
      </c>
      <c r="D33" s="16">
        <f t="shared" si="21"/>
        <v>-1619.7121102500005</v>
      </c>
      <c r="E33" s="16">
        <f t="shared" si="21"/>
        <v>-1619.7121102500005</v>
      </c>
      <c r="F33" s="16">
        <f t="shared" si="21"/>
        <v>-1619.7121102500005</v>
      </c>
      <c r="G33" s="17">
        <f>SUM(C33:F33)</f>
        <v>-6478.8484410000019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0.26808641809831413</v>
      </c>
      <c r="B35" s="18" t="s">
        <v>17</v>
      </c>
      <c r="C35" s="19">
        <f>C31+C33</f>
        <v>4185.7076397500005</v>
      </c>
      <c r="D35" s="19">
        <f>D31+D33</f>
        <v>4185.7076397500005</v>
      </c>
      <c r="E35" s="19">
        <f>E31+E33</f>
        <v>4185.7076397500005</v>
      </c>
      <c r="F35" s="19">
        <f>F31+F33</f>
        <v>4185.7076397500005</v>
      </c>
      <c r="G35" s="20">
        <f>SUM(C35:F35)</f>
        <v>16742.830559000002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62453.11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62453.11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62453.11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1249.0622000000001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6245.3110000000006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-231.25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-231.25</v>
      </c>
      <c r="F72" s="44">
        <f>E72*1.22</f>
        <v>-282.125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2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9BB7-8138-4D80-A037-F6312925C9E5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2" t="s">
        <v>88</v>
      </c>
      <c r="C2" s="82"/>
      <c r="D2" s="82"/>
      <c r="E2" s="82"/>
      <c r="F2" s="82"/>
      <c r="G2" s="82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36918.83</v>
      </c>
      <c r="D6" s="11">
        <f>$C$6</f>
        <v>36918.83</v>
      </c>
      <c r="E6" s="11">
        <f t="shared" ref="E6:N6" si="0">$C$6</f>
        <v>36918.83</v>
      </c>
      <c r="F6" s="11">
        <f t="shared" si="0"/>
        <v>36918.83</v>
      </c>
      <c r="G6" s="11">
        <f t="shared" si="0"/>
        <v>36918.83</v>
      </c>
      <c r="H6" s="11">
        <f t="shared" si="0"/>
        <v>36918.83</v>
      </c>
      <c r="I6" s="11">
        <f t="shared" si="0"/>
        <v>36918.83</v>
      </c>
      <c r="J6" s="11">
        <f t="shared" si="0"/>
        <v>36918.83</v>
      </c>
      <c r="K6" s="11">
        <f t="shared" si="0"/>
        <v>36918.83</v>
      </c>
      <c r="L6" s="11">
        <f t="shared" si="0"/>
        <v>36918.83</v>
      </c>
      <c r="M6" s="11">
        <f t="shared" si="0"/>
        <v>36918.83</v>
      </c>
      <c r="N6" s="11">
        <f t="shared" si="0"/>
        <v>36918.83</v>
      </c>
      <c r="O6" s="11">
        <f>SUM(C6:N6)</f>
        <v>443025.96000000014</v>
      </c>
    </row>
    <row r="7" spans="1:15" x14ac:dyDescent="0.3">
      <c r="A7" s="23"/>
      <c r="B7" s="54" t="s">
        <v>45</v>
      </c>
      <c r="C7" s="56">
        <v>19879.37</v>
      </c>
      <c r="D7" s="56">
        <f>$C$7</f>
        <v>19879.37</v>
      </c>
      <c r="E7" s="56">
        <f t="shared" ref="E7:N7" si="1">$C$7</f>
        <v>19879.37</v>
      </c>
      <c r="F7" s="56">
        <f t="shared" si="1"/>
        <v>19879.37</v>
      </c>
      <c r="G7" s="56">
        <f t="shared" si="1"/>
        <v>19879.37</v>
      </c>
      <c r="H7" s="56">
        <f t="shared" si="1"/>
        <v>19879.37</v>
      </c>
      <c r="I7" s="56">
        <f t="shared" si="1"/>
        <v>19879.37</v>
      </c>
      <c r="J7" s="56">
        <f t="shared" si="1"/>
        <v>19879.37</v>
      </c>
      <c r="K7" s="56">
        <f t="shared" si="1"/>
        <v>19879.37</v>
      </c>
      <c r="L7" s="56">
        <f t="shared" si="1"/>
        <v>19879.37</v>
      </c>
      <c r="M7" s="56">
        <f t="shared" si="1"/>
        <v>19879.37</v>
      </c>
      <c r="N7" s="56">
        <f t="shared" si="1"/>
        <v>19879.37</v>
      </c>
      <c r="O7" s="28">
        <f>SUM(C7:N7)</f>
        <v>238552.43999999997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56798.2</v>
      </c>
      <c r="D9" s="73">
        <f t="shared" ref="D9:N9" si="2">SUM(D6:D7)</f>
        <v>56798.2</v>
      </c>
      <c r="E9" s="73">
        <f t="shared" si="2"/>
        <v>56798.2</v>
      </c>
      <c r="F9" s="73">
        <f t="shared" si="2"/>
        <v>56798.2</v>
      </c>
      <c r="G9" s="73">
        <f t="shared" si="2"/>
        <v>56798.2</v>
      </c>
      <c r="H9" s="73">
        <f t="shared" si="2"/>
        <v>56798.2</v>
      </c>
      <c r="I9" s="73">
        <f t="shared" si="2"/>
        <v>56798.2</v>
      </c>
      <c r="J9" s="73">
        <f t="shared" si="2"/>
        <v>56798.2</v>
      </c>
      <c r="K9" s="73">
        <f t="shared" si="2"/>
        <v>56798.2</v>
      </c>
      <c r="L9" s="73">
        <f t="shared" si="2"/>
        <v>56798.2</v>
      </c>
      <c r="M9" s="73">
        <f t="shared" si="2"/>
        <v>56798.2</v>
      </c>
      <c r="N9" s="73">
        <f t="shared" si="2"/>
        <v>56798.2</v>
      </c>
      <c r="O9" s="74">
        <f>SUM(O6:O7)</f>
        <v>681578.40000000014</v>
      </c>
    </row>
    <row r="10" spans="1:15" x14ac:dyDescent="0.3">
      <c r="A10" s="23"/>
    </row>
    <row r="11" spans="1:15" x14ac:dyDescent="0.3">
      <c r="A11" s="27">
        <f t="shared" ref="A11:A19" si="3">-G11/$G$9</f>
        <v>-0.7</v>
      </c>
      <c r="B11" s="46" t="s">
        <v>32</v>
      </c>
      <c r="C11" s="58">
        <f>(C6*70%)+(C7*70%)</f>
        <v>39758.74</v>
      </c>
      <c r="D11" s="58">
        <f>$C$11</f>
        <v>39758.74</v>
      </c>
      <c r="E11" s="58">
        <f t="shared" ref="E11:N11" si="4">$C$11</f>
        <v>39758.74</v>
      </c>
      <c r="F11" s="58">
        <f t="shared" si="4"/>
        <v>39758.74</v>
      </c>
      <c r="G11" s="58">
        <f t="shared" si="4"/>
        <v>39758.74</v>
      </c>
      <c r="H11" s="58">
        <f t="shared" si="4"/>
        <v>39758.74</v>
      </c>
      <c r="I11" s="58">
        <f t="shared" si="4"/>
        <v>39758.74</v>
      </c>
      <c r="J11" s="58">
        <f t="shared" si="4"/>
        <v>39758.74</v>
      </c>
      <c r="K11" s="58">
        <f t="shared" si="4"/>
        <v>39758.74</v>
      </c>
      <c r="L11" s="58">
        <f t="shared" si="4"/>
        <v>39758.74</v>
      </c>
      <c r="M11" s="58">
        <f t="shared" si="4"/>
        <v>39758.74</v>
      </c>
      <c r="N11" s="58">
        <f t="shared" si="4"/>
        <v>39758.74</v>
      </c>
      <c r="O11" s="58">
        <f>SUM(C11:N11)</f>
        <v>477104.87999999995</v>
      </c>
    </row>
    <row r="12" spans="1:15" x14ac:dyDescent="0.3">
      <c r="A12" s="27">
        <f t="shared" si="3"/>
        <v>-0.1256751094224817</v>
      </c>
      <c r="B12" s="47" t="s">
        <v>60</v>
      </c>
      <c r="C12" s="59">
        <v>7138.12</v>
      </c>
      <c r="D12" s="59">
        <f>$C$12</f>
        <v>7138.12</v>
      </c>
      <c r="E12" s="59">
        <f t="shared" ref="E12:N12" si="5">$C$12</f>
        <v>7138.12</v>
      </c>
      <c r="F12" s="59">
        <f t="shared" si="5"/>
        <v>7138.12</v>
      </c>
      <c r="G12" s="59">
        <f t="shared" si="5"/>
        <v>7138.12</v>
      </c>
      <c r="H12" s="59">
        <f t="shared" si="5"/>
        <v>7138.12</v>
      </c>
      <c r="I12" s="59">
        <f t="shared" si="5"/>
        <v>7138.12</v>
      </c>
      <c r="J12" s="59">
        <f t="shared" si="5"/>
        <v>7138.12</v>
      </c>
      <c r="K12" s="59">
        <f t="shared" si="5"/>
        <v>7138.12</v>
      </c>
      <c r="L12" s="59">
        <f t="shared" si="5"/>
        <v>7138.12</v>
      </c>
      <c r="M12" s="59">
        <f t="shared" si="5"/>
        <v>7138.12</v>
      </c>
      <c r="N12" s="59">
        <f t="shared" si="5"/>
        <v>7138.12</v>
      </c>
      <c r="O12" s="59">
        <f t="shared" ref="O12:O19" si="6">SUM(C12:N12)</f>
        <v>85657.44</v>
      </c>
    </row>
    <row r="13" spans="1:15" x14ac:dyDescent="0.3">
      <c r="A13" s="27"/>
      <c r="B13" s="47" t="s">
        <v>63</v>
      </c>
      <c r="C13" s="59">
        <v>2379.37</v>
      </c>
      <c r="D13" s="59">
        <f>C13</f>
        <v>2379.37</v>
      </c>
      <c r="E13" s="59">
        <f t="shared" ref="E13:N13" si="7">D13</f>
        <v>2379.37</v>
      </c>
      <c r="F13" s="59">
        <f t="shared" si="7"/>
        <v>2379.37</v>
      </c>
      <c r="G13" s="59">
        <f t="shared" si="7"/>
        <v>2379.37</v>
      </c>
      <c r="H13" s="59">
        <f t="shared" si="7"/>
        <v>2379.37</v>
      </c>
      <c r="I13" s="59">
        <f t="shared" si="7"/>
        <v>2379.37</v>
      </c>
      <c r="J13" s="59">
        <f t="shared" si="7"/>
        <v>2379.37</v>
      </c>
      <c r="K13" s="59">
        <f t="shared" si="7"/>
        <v>2379.37</v>
      </c>
      <c r="L13" s="59">
        <f t="shared" si="7"/>
        <v>2379.37</v>
      </c>
      <c r="M13" s="59">
        <f t="shared" si="7"/>
        <v>2379.37</v>
      </c>
      <c r="N13" s="59">
        <f t="shared" si="7"/>
        <v>2379.37</v>
      </c>
      <c r="O13" s="59">
        <f t="shared" si="6"/>
        <v>28552.439999999991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397.58739999999995</v>
      </c>
      <c r="D14" s="60">
        <f>$C$14</f>
        <v>397.58739999999995</v>
      </c>
      <c r="E14" s="60">
        <f t="shared" ref="E14:N14" si="8">$C$14</f>
        <v>397.58739999999995</v>
      </c>
      <c r="F14" s="60">
        <f t="shared" si="8"/>
        <v>397.58739999999995</v>
      </c>
      <c r="G14" s="60">
        <f t="shared" si="8"/>
        <v>397.58739999999995</v>
      </c>
      <c r="H14" s="60">
        <f t="shared" si="8"/>
        <v>397.58739999999995</v>
      </c>
      <c r="I14" s="60">
        <f t="shared" si="8"/>
        <v>397.58739999999995</v>
      </c>
      <c r="J14" s="60">
        <f t="shared" si="8"/>
        <v>397.58739999999995</v>
      </c>
      <c r="K14" s="60">
        <f t="shared" si="8"/>
        <v>397.58739999999995</v>
      </c>
      <c r="L14" s="60">
        <f t="shared" si="8"/>
        <v>397.58739999999995</v>
      </c>
      <c r="M14" s="60">
        <f t="shared" si="8"/>
        <v>397.58739999999995</v>
      </c>
      <c r="N14" s="60">
        <f t="shared" si="8"/>
        <v>397.58739999999995</v>
      </c>
      <c r="O14" s="59">
        <f t="shared" si="6"/>
        <v>4771.0487999999996</v>
      </c>
    </row>
    <row r="15" spans="1:15" x14ac:dyDescent="0.3">
      <c r="A15" s="27"/>
      <c r="B15" s="47" t="s">
        <v>62</v>
      </c>
      <c r="C15" s="60">
        <v>51.67</v>
      </c>
      <c r="D15" s="60">
        <f>$C$15</f>
        <v>51.67</v>
      </c>
      <c r="E15" s="60">
        <f t="shared" ref="E15:N15" si="9">$C$15</f>
        <v>51.67</v>
      </c>
      <c r="F15" s="60">
        <f t="shared" si="9"/>
        <v>51.67</v>
      </c>
      <c r="G15" s="60">
        <f t="shared" si="9"/>
        <v>51.67</v>
      </c>
      <c r="H15" s="60">
        <f t="shared" si="9"/>
        <v>51.67</v>
      </c>
      <c r="I15" s="60">
        <f t="shared" si="9"/>
        <v>51.67</v>
      </c>
      <c r="J15" s="60">
        <f t="shared" si="9"/>
        <v>51.67</v>
      </c>
      <c r="K15" s="60">
        <f t="shared" si="9"/>
        <v>51.67</v>
      </c>
      <c r="L15" s="60">
        <f t="shared" si="9"/>
        <v>51.67</v>
      </c>
      <c r="M15" s="60">
        <f t="shared" si="9"/>
        <v>51.67</v>
      </c>
      <c r="N15" s="60">
        <f t="shared" si="9"/>
        <v>51.67</v>
      </c>
      <c r="O15" s="59">
        <f t="shared" si="6"/>
        <v>620.04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170.3946</v>
      </c>
      <c r="D16" s="60">
        <f>$C$16</f>
        <v>170.3946</v>
      </c>
      <c r="E16" s="60">
        <f t="shared" ref="E16:N16" si="10">$C$16</f>
        <v>170.3946</v>
      </c>
      <c r="F16" s="60">
        <f t="shared" si="10"/>
        <v>170.3946</v>
      </c>
      <c r="G16" s="60">
        <f t="shared" si="10"/>
        <v>170.3946</v>
      </c>
      <c r="H16" s="60">
        <f t="shared" si="10"/>
        <v>170.3946</v>
      </c>
      <c r="I16" s="60">
        <f t="shared" si="10"/>
        <v>170.3946</v>
      </c>
      <c r="J16" s="60">
        <f t="shared" si="10"/>
        <v>170.3946</v>
      </c>
      <c r="K16" s="60">
        <f t="shared" si="10"/>
        <v>170.3946</v>
      </c>
      <c r="L16" s="60">
        <f t="shared" si="10"/>
        <v>170.3946</v>
      </c>
      <c r="M16" s="60">
        <f t="shared" si="10"/>
        <v>170.3946</v>
      </c>
      <c r="N16" s="60">
        <f t="shared" si="10"/>
        <v>170.3946</v>
      </c>
      <c r="O16" s="59">
        <f t="shared" si="6"/>
        <v>2044.7352000000003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283.99099999999999</v>
      </c>
      <c r="D17" s="61">
        <f>$C$17</f>
        <v>283.99099999999999</v>
      </c>
      <c r="E17" s="61">
        <f t="shared" ref="E17:N17" si="11">$C$17</f>
        <v>283.99099999999999</v>
      </c>
      <c r="F17" s="61">
        <f t="shared" si="11"/>
        <v>283.99099999999999</v>
      </c>
      <c r="G17" s="61">
        <f t="shared" si="11"/>
        <v>283.99099999999999</v>
      </c>
      <c r="H17" s="61">
        <f t="shared" si="11"/>
        <v>283.99099999999999</v>
      </c>
      <c r="I17" s="61">
        <f t="shared" si="11"/>
        <v>283.99099999999999</v>
      </c>
      <c r="J17" s="61">
        <f t="shared" si="11"/>
        <v>283.99099999999999</v>
      </c>
      <c r="K17" s="61">
        <f t="shared" si="11"/>
        <v>283.99099999999999</v>
      </c>
      <c r="L17" s="61">
        <f t="shared" si="11"/>
        <v>283.99099999999999</v>
      </c>
      <c r="M17" s="61">
        <f t="shared" si="11"/>
        <v>283.99099999999999</v>
      </c>
      <c r="N17" s="61">
        <f t="shared" si="11"/>
        <v>283.99099999999999</v>
      </c>
      <c r="O17" s="59">
        <f t="shared" si="6"/>
        <v>3407.8919999999998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567.98199999999997</v>
      </c>
      <c r="D18" s="59">
        <f>$C$18</f>
        <v>567.98199999999997</v>
      </c>
      <c r="E18" s="59">
        <f t="shared" ref="E18:N18" si="12">$C$18</f>
        <v>567.98199999999997</v>
      </c>
      <c r="F18" s="59">
        <f t="shared" si="12"/>
        <v>567.98199999999997</v>
      </c>
      <c r="G18" s="59">
        <f t="shared" si="12"/>
        <v>567.98199999999997</v>
      </c>
      <c r="H18" s="59">
        <f t="shared" si="12"/>
        <v>567.98199999999997</v>
      </c>
      <c r="I18" s="59">
        <f t="shared" si="12"/>
        <v>567.98199999999997</v>
      </c>
      <c r="J18" s="59">
        <f t="shared" si="12"/>
        <v>567.98199999999997</v>
      </c>
      <c r="K18" s="59">
        <f t="shared" si="12"/>
        <v>567.98199999999997</v>
      </c>
      <c r="L18" s="59">
        <f t="shared" si="12"/>
        <v>567.98199999999997</v>
      </c>
      <c r="M18" s="59">
        <f t="shared" si="12"/>
        <v>567.98199999999997</v>
      </c>
      <c r="N18" s="59">
        <f t="shared" si="12"/>
        <v>567.98199999999997</v>
      </c>
      <c r="O18" s="59">
        <f t="shared" si="6"/>
        <v>6815.7839999999997</v>
      </c>
    </row>
    <row r="19" spans="1:15" x14ac:dyDescent="0.3">
      <c r="A19" s="27">
        <f t="shared" si="3"/>
        <v>-3.2796813983541734E-3</v>
      </c>
      <c r="B19" s="47" t="s">
        <v>59</v>
      </c>
      <c r="C19" s="61">
        <v>186.28</v>
      </c>
      <c r="D19" s="59">
        <f>C19</f>
        <v>186.28</v>
      </c>
      <c r="E19" s="59">
        <f t="shared" ref="E19:N19" si="13">D19</f>
        <v>186.28</v>
      </c>
      <c r="F19" s="59">
        <f t="shared" si="13"/>
        <v>186.28</v>
      </c>
      <c r="G19" s="59">
        <f t="shared" si="13"/>
        <v>186.28</v>
      </c>
      <c r="H19" s="59">
        <f t="shared" si="13"/>
        <v>186.28</v>
      </c>
      <c r="I19" s="59">
        <f t="shared" si="13"/>
        <v>186.28</v>
      </c>
      <c r="J19" s="59">
        <f t="shared" si="13"/>
        <v>186.28</v>
      </c>
      <c r="K19" s="59">
        <f t="shared" si="13"/>
        <v>186.28</v>
      </c>
      <c r="L19" s="59">
        <f t="shared" si="13"/>
        <v>186.28</v>
      </c>
      <c r="M19" s="59">
        <f t="shared" si="13"/>
        <v>186.28</v>
      </c>
      <c r="N19" s="59">
        <f t="shared" si="13"/>
        <v>186.28</v>
      </c>
      <c r="O19" s="59">
        <f t="shared" si="6"/>
        <v>2235.36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50934.134999999995</v>
      </c>
      <c r="D21" s="71">
        <f t="shared" ref="D21:F21" si="14">SUM(D11:D20)</f>
        <v>50934.134999999995</v>
      </c>
      <c r="E21" s="71">
        <f t="shared" si="14"/>
        <v>50934.134999999995</v>
      </c>
      <c r="F21" s="71">
        <f t="shared" si="14"/>
        <v>50934.134999999995</v>
      </c>
      <c r="G21" s="72">
        <f>SUM(G11:G20)</f>
        <v>50934.134999999995</v>
      </c>
      <c r="H21" s="72">
        <f t="shared" ref="H21:N21" si="15">SUM(H11:H20)</f>
        <v>50934.134999999995</v>
      </c>
      <c r="I21" s="72">
        <f t="shared" si="15"/>
        <v>50934.134999999995</v>
      </c>
      <c r="J21" s="72">
        <f t="shared" si="15"/>
        <v>50934.134999999995</v>
      </c>
      <c r="K21" s="72">
        <f t="shared" si="15"/>
        <v>50934.134999999995</v>
      </c>
      <c r="L21" s="72">
        <f t="shared" si="15"/>
        <v>50934.134999999995</v>
      </c>
      <c r="M21" s="72">
        <f t="shared" si="15"/>
        <v>50934.134999999995</v>
      </c>
      <c r="N21" s="72">
        <f t="shared" si="15"/>
        <v>50934.134999999995</v>
      </c>
      <c r="O21" s="72">
        <f>SUM(O11:O20)</f>
        <v>611209.61999999988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5864.0650000000023</v>
      </c>
      <c r="D23" s="71">
        <f t="shared" si="16"/>
        <v>5864.0650000000023</v>
      </c>
      <c r="E23" s="71">
        <f t="shared" si="16"/>
        <v>5864.0650000000023</v>
      </c>
      <c r="F23" s="71">
        <f t="shared" si="16"/>
        <v>5864.0650000000023</v>
      </c>
      <c r="G23" s="75">
        <f t="shared" si="16"/>
        <v>5864.0650000000023</v>
      </c>
      <c r="H23" s="75">
        <f t="shared" si="16"/>
        <v>5864.0650000000023</v>
      </c>
      <c r="I23" s="75">
        <f t="shared" si="16"/>
        <v>5864.0650000000023</v>
      </c>
      <c r="J23" s="75">
        <f t="shared" si="16"/>
        <v>5864.0650000000023</v>
      </c>
      <c r="K23" s="75">
        <f t="shared" si="16"/>
        <v>5864.0650000000023</v>
      </c>
      <c r="L23" s="75">
        <f t="shared" si="16"/>
        <v>5864.0650000000023</v>
      </c>
      <c r="M23" s="75">
        <f t="shared" si="16"/>
        <v>5864.0650000000023</v>
      </c>
      <c r="N23" s="75">
        <f t="shared" si="16"/>
        <v>5864.0650000000023</v>
      </c>
      <c r="O23" s="75">
        <f t="shared" si="16"/>
        <v>70368.780000000261</v>
      </c>
    </row>
    <row r="24" spans="1:15" x14ac:dyDescent="0.3">
      <c r="A24" s="23"/>
      <c r="B24" s="78" t="s">
        <v>64</v>
      </c>
      <c r="C24" s="79">
        <f>C23/C9</f>
        <v>0.1032438527981521</v>
      </c>
      <c r="D24" s="79">
        <f t="shared" ref="D24:O24" si="17">D23/D9</f>
        <v>0.1032438527981521</v>
      </c>
      <c r="E24" s="79">
        <f t="shared" si="17"/>
        <v>0.1032438527981521</v>
      </c>
      <c r="F24" s="79">
        <f t="shared" si="17"/>
        <v>0.1032438527981521</v>
      </c>
      <c r="G24" s="79">
        <f t="shared" si="17"/>
        <v>0.1032438527981521</v>
      </c>
      <c r="H24" s="79">
        <f t="shared" si="17"/>
        <v>0.1032438527981521</v>
      </c>
      <c r="I24" s="79">
        <f t="shared" si="17"/>
        <v>0.1032438527981521</v>
      </c>
      <c r="J24" s="79">
        <f t="shared" si="17"/>
        <v>0.1032438527981521</v>
      </c>
      <c r="K24" s="79">
        <f t="shared" si="17"/>
        <v>0.1032438527981521</v>
      </c>
      <c r="L24" s="79">
        <f t="shared" si="17"/>
        <v>0.1032438527981521</v>
      </c>
      <c r="M24" s="79">
        <f t="shared" si="17"/>
        <v>0.1032438527981521</v>
      </c>
      <c r="N24" s="79">
        <f t="shared" si="17"/>
        <v>0.1032438527981521</v>
      </c>
      <c r="O24" s="79">
        <f t="shared" si="17"/>
        <v>0.10324385279815242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N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>N26</f>
        <v>0</v>
      </c>
    </row>
    <row r="27" spans="1:15" ht="17.25" thickBot="1" x14ac:dyDescent="0.35">
      <c r="A27" s="27">
        <f>G27/G9</f>
        <v>0.1032438527981521</v>
      </c>
      <c r="B27" s="69" t="s">
        <v>19</v>
      </c>
      <c r="C27" s="71">
        <f t="shared" ref="C27:O27" si="19">C26+C23</f>
        <v>5864.0650000000023</v>
      </c>
      <c r="D27" s="71">
        <f t="shared" si="19"/>
        <v>5864.0650000000023</v>
      </c>
      <c r="E27" s="71">
        <f t="shared" si="19"/>
        <v>5864.0650000000023</v>
      </c>
      <c r="F27" s="71">
        <f t="shared" si="19"/>
        <v>5864.0650000000023</v>
      </c>
      <c r="G27" s="75">
        <f t="shared" si="19"/>
        <v>5864.0650000000023</v>
      </c>
      <c r="H27" s="75">
        <f t="shared" si="19"/>
        <v>5864.0650000000023</v>
      </c>
      <c r="I27" s="75">
        <f t="shared" si="19"/>
        <v>5864.0650000000023</v>
      </c>
      <c r="J27" s="75">
        <f t="shared" si="19"/>
        <v>5864.0650000000023</v>
      </c>
      <c r="K27" s="75">
        <f t="shared" si="19"/>
        <v>5864.0650000000023</v>
      </c>
      <c r="L27" s="75">
        <f t="shared" si="19"/>
        <v>5864.0650000000023</v>
      </c>
      <c r="M27" s="75">
        <f t="shared" si="19"/>
        <v>5864.0650000000023</v>
      </c>
      <c r="N27" s="75">
        <f t="shared" si="19"/>
        <v>5864.0650000000023</v>
      </c>
      <c r="O27" s="75">
        <f t="shared" si="19"/>
        <v>70368.780000000261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0.1032438527981521</v>
      </c>
      <c r="B31" s="69" t="s">
        <v>23</v>
      </c>
      <c r="C31" s="71">
        <f t="shared" ref="C31:O31" si="20">C27+C29+C30</f>
        <v>5864.0650000000023</v>
      </c>
      <c r="D31" s="71">
        <f t="shared" si="20"/>
        <v>5864.0650000000023</v>
      </c>
      <c r="E31" s="71">
        <f t="shared" si="20"/>
        <v>5864.0650000000023</v>
      </c>
      <c r="F31" s="71">
        <f t="shared" si="20"/>
        <v>5864.0650000000023</v>
      </c>
      <c r="G31" s="75">
        <f t="shared" si="20"/>
        <v>5864.0650000000023</v>
      </c>
      <c r="H31" s="75">
        <f t="shared" si="20"/>
        <v>5864.0650000000023</v>
      </c>
      <c r="I31" s="75">
        <f t="shared" si="20"/>
        <v>5864.0650000000023</v>
      </c>
      <c r="J31" s="75">
        <f t="shared" si="20"/>
        <v>5864.0650000000023</v>
      </c>
      <c r="K31" s="75">
        <f t="shared" si="20"/>
        <v>5864.0650000000023</v>
      </c>
      <c r="L31" s="75">
        <f t="shared" si="20"/>
        <v>5864.0650000000023</v>
      </c>
      <c r="M31" s="75">
        <f t="shared" si="20"/>
        <v>5864.0650000000023</v>
      </c>
      <c r="N31" s="75">
        <f t="shared" si="20"/>
        <v>5864.0650000000023</v>
      </c>
      <c r="O31" s="75">
        <f t="shared" si="20"/>
        <v>70368.780000000261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-1636.0741350000008</v>
      </c>
      <c r="D33" s="16">
        <f t="shared" si="21"/>
        <v>-1636.0741350000008</v>
      </c>
      <c r="E33" s="16">
        <f t="shared" si="21"/>
        <v>-1636.0741350000008</v>
      </c>
      <c r="F33" s="16">
        <f t="shared" si="21"/>
        <v>-1636.0741350000008</v>
      </c>
      <c r="G33" s="17">
        <f>SUM(C33:F33)</f>
        <v>-6544.296540000003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0.29775527146987063</v>
      </c>
      <c r="B35" s="18" t="s">
        <v>17</v>
      </c>
      <c r="C35" s="19">
        <f>C31+C33</f>
        <v>4227.9908650000016</v>
      </c>
      <c r="D35" s="19">
        <f>D31+D33</f>
        <v>4227.9908650000016</v>
      </c>
      <c r="E35" s="19">
        <f>E31+E33</f>
        <v>4227.9908650000016</v>
      </c>
      <c r="F35" s="19">
        <f>F31+F33</f>
        <v>4227.9908650000016</v>
      </c>
      <c r="G35" s="20">
        <f>SUM(C35:F35)</f>
        <v>16911.963460000006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56798.2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56798.2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56798.2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1135.9639999999999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5679.82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-186.28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-186.28</v>
      </c>
      <c r="F72" s="44">
        <f>E72*1.22</f>
        <v>-227.26159999999999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2A88B-2E55-48B2-91C6-32B041B3D9C6}">
  <sheetPr>
    <tabColor rgb="FF92D050"/>
    <pageSetUpPr fitToPage="1"/>
  </sheetPr>
  <dimension ref="A1:Q72"/>
  <sheetViews>
    <sheetView topLeftCell="B1" zoomScaleNormal="100" workbookViewId="0">
      <selection activeCell="B1" sqref="B1:O1048576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" width="9.140625" style="25"/>
    <col min="17" max="17" width="11.28515625" style="25" bestFit="1" customWidth="1"/>
    <col min="18" max="16384" width="9.140625" style="25"/>
  </cols>
  <sheetData>
    <row r="1" spans="1:17" x14ac:dyDescent="0.3">
      <c r="F1" s="102"/>
      <c r="G1" s="102"/>
    </row>
    <row r="2" spans="1:17" ht="30" x14ac:dyDescent="0.4">
      <c r="B2" s="81" t="s">
        <v>89</v>
      </c>
      <c r="C2" s="81"/>
      <c r="D2" s="81"/>
      <c r="E2" s="81"/>
      <c r="F2" s="81"/>
      <c r="G2" s="81"/>
    </row>
    <row r="3" spans="1:17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7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7" x14ac:dyDescent="0.3">
      <c r="A5" s="23"/>
      <c r="B5" s="1"/>
      <c r="C5" s="7"/>
      <c r="D5" s="7"/>
      <c r="E5" s="7"/>
      <c r="F5" s="7"/>
      <c r="G5" s="7"/>
      <c r="H5" s="24"/>
    </row>
    <row r="6" spans="1:17" x14ac:dyDescent="0.3">
      <c r="A6" s="23"/>
      <c r="B6" s="10" t="s">
        <v>44</v>
      </c>
      <c r="C6" s="11">
        <f>Perugia!C6+Orvieto!C6+Terni!C6+Spoleto!C6</f>
        <v>102705</v>
      </c>
      <c r="D6" s="11">
        <f>$C$6</f>
        <v>102705</v>
      </c>
      <c r="E6" s="11">
        <f t="shared" ref="E6:N6" si="0">$C$6</f>
        <v>102705</v>
      </c>
      <c r="F6" s="11">
        <f t="shared" si="0"/>
        <v>102705</v>
      </c>
      <c r="G6" s="11">
        <f t="shared" si="0"/>
        <v>102705</v>
      </c>
      <c r="H6" s="11">
        <f t="shared" si="0"/>
        <v>102705</v>
      </c>
      <c r="I6" s="11">
        <f t="shared" si="0"/>
        <v>102705</v>
      </c>
      <c r="J6" s="11">
        <f t="shared" si="0"/>
        <v>102705</v>
      </c>
      <c r="K6" s="11">
        <f t="shared" si="0"/>
        <v>102705</v>
      </c>
      <c r="L6" s="11">
        <f t="shared" si="0"/>
        <v>102705</v>
      </c>
      <c r="M6" s="11">
        <f t="shared" si="0"/>
        <v>102705</v>
      </c>
      <c r="N6" s="11">
        <f t="shared" si="0"/>
        <v>102705</v>
      </c>
      <c r="O6" s="11">
        <f>SUM(C6:N6)</f>
        <v>1232460</v>
      </c>
    </row>
    <row r="7" spans="1:17" x14ac:dyDescent="0.3">
      <c r="A7" s="23"/>
      <c r="B7" s="54" t="s">
        <v>45</v>
      </c>
      <c r="C7" s="56">
        <f>Perugia!C7+Orvieto!C7+Terni!C7+Spoleto!C7</f>
        <v>55302.7</v>
      </c>
      <c r="D7" s="56">
        <f>$C$7</f>
        <v>55302.7</v>
      </c>
      <c r="E7" s="56">
        <f t="shared" ref="E7:N7" si="1">$C$7</f>
        <v>55302.7</v>
      </c>
      <c r="F7" s="56">
        <f t="shared" si="1"/>
        <v>55302.7</v>
      </c>
      <c r="G7" s="56">
        <f t="shared" si="1"/>
        <v>55302.7</v>
      </c>
      <c r="H7" s="56">
        <f t="shared" si="1"/>
        <v>55302.7</v>
      </c>
      <c r="I7" s="56">
        <f t="shared" si="1"/>
        <v>55302.7</v>
      </c>
      <c r="J7" s="56">
        <f t="shared" si="1"/>
        <v>55302.7</v>
      </c>
      <c r="K7" s="56">
        <f t="shared" si="1"/>
        <v>55302.7</v>
      </c>
      <c r="L7" s="56">
        <f t="shared" si="1"/>
        <v>55302.7</v>
      </c>
      <c r="M7" s="56">
        <f t="shared" si="1"/>
        <v>55302.7</v>
      </c>
      <c r="N7" s="56">
        <f t="shared" si="1"/>
        <v>55302.7</v>
      </c>
      <c r="O7" s="28">
        <f>SUM(C7:N7)</f>
        <v>663632.39999999991</v>
      </c>
    </row>
    <row r="8" spans="1:17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7" ht="17.25" thickBot="1" x14ac:dyDescent="0.35">
      <c r="A9" s="26"/>
      <c r="B9" s="69" t="s">
        <v>16</v>
      </c>
      <c r="C9" s="73">
        <f>SUM(C6:C7)</f>
        <v>158007.70000000001</v>
      </c>
      <c r="D9" s="73">
        <f t="shared" ref="D9:N9" si="2">SUM(D6:D7)</f>
        <v>158007.70000000001</v>
      </c>
      <c r="E9" s="73">
        <f t="shared" si="2"/>
        <v>158007.70000000001</v>
      </c>
      <c r="F9" s="73">
        <f t="shared" si="2"/>
        <v>158007.70000000001</v>
      </c>
      <c r="G9" s="73">
        <f t="shared" si="2"/>
        <v>158007.70000000001</v>
      </c>
      <c r="H9" s="73">
        <f t="shared" si="2"/>
        <v>158007.70000000001</v>
      </c>
      <c r="I9" s="73">
        <f t="shared" si="2"/>
        <v>158007.70000000001</v>
      </c>
      <c r="J9" s="73">
        <f t="shared" si="2"/>
        <v>158007.70000000001</v>
      </c>
      <c r="K9" s="73">
        <f t="shared" si="2"/>
        <v>158007.70000000001</v>
      </c>
      <c r="L9" s="73">
        <f t="shared" si="2"/>
        <v>158007.70000000001</v>
      </c>
      <c r="M9" s="73">
        <f t="shared" si="2"/>
        <v>158007.70000000001</v>
      </c>
      <c r="N9" s="73">
        <f t="shared" si="2"/>
        <v>158007.70000000001</v>
      </c>
      <c r="O9" s="74">
        <f>SUM(O6:O7)</f>
        <v>1896092.4</v>
      </c>
    </row>
    <row r="10" spans="1:17" x14ac:dyDescent="0.3">
      <c r="A10" s="23"/>
    </row>
    <row r="11" spans="1:17" x14ac:dyDescent="0.3">
      <c r="A11" s="27">
        <f t="shared" ref="A11:A19" si="3">-G11/$G$9</f>
        <v>-0.71413264986453184</v>
      </c>
      <c r="B11" s="46" t="s">
        <v>32</v>
      </c>
      <c r="C11" s="58">
        <f>Perugia!C11+Orvieto!C11+Terni!C11+Spoleto!C11</f>
        <v>112838.45749999999</v>
      </c>
      <c r="D11" s="58">
        <f>$C$11</f>
        <v>112838.45749999999</v>
      </c>
      <c r="E11" s="58">
        <f t="shared" ref="E11:N11" si="4">$C$11</f>
        <v>112838.45749999999</v>
      </c>
      <c r="F11" s="58">
        <f t="shared" si="4"/>
        <v>112838.45749999999</v>
      </c>
      <c r="G11" s="58">
        <f t="shared" si="4"/>
        <v>112838.45749999999</v>
      </c>
      <c r="H11" s="58">
        <f t="shared" si="4"/>
        <v>112838.45749999999</v>
      </c>
      <c r="I11" s="58">
        <f t="shared" si="4"/>
        <v>112838.45749999999</v>
      </c>
      <c r="J11" s="58">
        <f t="shared" si="4"/>
        <v>112838.45749999999</v>
      </c>
      <c r="K11" s="58">
        <f t="shared" si="4"/>
        <v>112838.45749999999</v>
      </c>
      <c r="L11" s="58">
        <f t="shared" si="4"/>
        <v>112838.45749999999</v>
      </c>
      <c r="M11" s="58">
        <f t="shared" si="4"/>
        <v>112838.45749999999</v>
      </c>
      <c r="N11" s="58">
        <f t="shared" si="4"/>
        <v>112838.45749999999</v>
      </c>
      <c r="O11" s="58">
        <f>SUM(C11:N11)</f>
        <v>1354061.49</v>
      </c>
    </row>
    <row r="12" spans="1:17" x14ac:dyDescent="0.3">
      <c r="A12" s="27">
        <f t="shared" si="3"/>
        <v>-0.11801013494911955</v>
      </c>
      <c r="B12" s="47" t="s">
        <v>60</v>
      </c>
      <c r="C12" s="61">
        <f>Perugia!C12+Orvieto!C12+Terni!C12+Spoleto!C12</f>
        <v>18646.509999999998</v>
      </c>
      <c r="D12" s="59">
        <f>$C$12</f>
        <v>18646.509999999998</v>
      </c>
      <c r="E12" s="59">
        <f t="shared" ref="E12:N12" si="5">$C$12</f>
        <v>18646.509999999998</v>
      </c>
      <c r="F12" s="59">
        <f t="shared" si="5"/>
        <v>18646.509999999998</v>
      </c>
      <c r="G12" s="59">
        <f t="shared" si="5"/>
        <v>18646.509999999998</v>
      </c>
      <c r="H12" s="59">
        <f t="shared" si="5"/>
        <v>18646.509999999998</v>
      </c>
      <c r="I12" s="59">
        <f t="shared" si="5"/>
        <v>18646.509999999998</v>
      </c>
      <c r="J12" s="59">
        <f t="shared" si="5"/>
        <v>18646.509999999998</v>
      </c>
      <c r="K12" s="59">
        <f t="shared" si="5"/>
        <v>18646.509999999998</v>
      </c>
      <c r="L12" s="59">
        <f t="shared" si="5"/>
        <v>18646.509999999998</v>
      </c>
      <c r="M12" s="59">
        <f t="shared" si="5"/>
        <v>18646.509999999998</v>
      </c>
      <c r="N12" s="59">
        <f t="shared" si="5"/>
        <v>18646.509999999998</v>
      </c>
      <c r="O12" s="59">
        <f t="shared" ref="O12:O19" si="6">SUM(C12:N12)</f>
        <v>223758.12000000002</v>
      </c>
      <c r="Q12" s="28"/>
    </row>
    <row r="13" spans="1:17" x14ac:dyDescent="0.3">
      <c r="A13" s="27"/>
      <c r="B13" s="47" t="s">
        <v>63</v>
      </c>
      <c r="C13" s="61">
        <f>Perugia!C13+Orvieto!C13+Terni!C13+Spoleto!C13</f>
        <v>6215.5</v>
      </c>
      <c r="D13" s="59">
        <f>C13</f>
        <v>6215.5</v>
      </c>
      <c r="E13" s="59">
        <f t="shared" ref="E13:N13" si="7">D13</f>
        <v>6215.5</v>
      </c>
      <c r="F13" s="59">
        <f t="shared" si="7"/>
        <v>6215.5</v>
      </c>
      <c r="G13" s="59">
        <f t="shared" si="7"/>
        <v>6215.5</v>
      </c>
      <c r="H13" s="59">
        <f t="shared" si="7"/>
        <v>6215.5</v>
      </c>
      <c r="I13" s="59">
        <f t="shared" si="7"/>
        <v>6215.5</v>
      </c>
      <c r="J13" s="59">
        <f t="shared" si="7"/>
        <v>6215.5</v>
      </c>
      <c r="K13" s="59">
        <f t="shared" si="7"/>
        <v>6215.5</v>
      </c>
      <c r="L13" s="59">
        <f t="shared" si="7"/>
        <v>6215.5</v>
      </c>
      <c r="M13" s="59">
        <f t="shared" si="7"/>
        <v>6215.5</v>
      </c>
      <c r="N13" s="59">
        <f t="shared" si="7"/>
        <v>6215.5</v>
      </c>
      <c r="O13" s="59">
        <f t="shared" si="6"/>
        <v>74586</v>
      </c>
    </row>
    <row r="14" spans="1:17" x14ac:dyDescent="0.3">
      <c r="A14" s="27">
        <f t="shared" si="3"/>
        <v>-6.9999999999999984E-3</v>
      </c>
      <c r="B14" s="47" t="s">
        <v>61</v>
      </c>
      <c r="C14" s="61">
        <f>Perugia!C14+Orvieto!C14+Terni!C14+Spoleto!C14</f>
        <v>1106.0538999999999</v>
      </c>
      <c r="D14" s="60">
        <f>$C$14</f>
        <v>1106.0538999999999</v>
      </c>
      <c r="E14" s="60">
        <f t="shared" ref="E14:N14" si="8">$C$14</f>
        <v>1106.0538999999999</v>
      </c>
      <c r="F14" s="60">
        <f t="shared" si="8"/>
        <v>1106.0538999999999</v>
      </c>
      <c r="G14" s="60">
        <f t="shared" si="8"/>
        <v>1106.0538999999999</v>
      </c>
      <c r="H14" s="60">
        <f t="shared" si="8"/>
        <v>1106.0538999999999</v>
      </c>
      <c r="I14" s="60">
        <f t="shared" si="8"/>
        <v>1106.0538999999999</v>
      </c>
      <c r="J14" s="60">
        <f t="shared" si="8"/>
        <v>1106.0538999999999</v>
      </c>
      <c r="K14" s="60">
        <f t="shared" si="8"/>
        <v>1106.0538999999999</v>
      </c>
      <c r="L14" s="60">
        <f t="shared" si="8"/>
        <v>1106.0538999999999</v>
      </c>
      <c r="M14" s="60">
        <f t="shared" si="8"/>
        <v>1106.0538999999999</v>
      </c>
      <c r="N14" s="60">
        <f t="shared" si="8"/>
        <v>1106.0538999999999</v>
      </c>
      <c r="O14" s="59">
        <f t="shared" si="6"/>
        <v>13272.646799999995</v>
      </c>
      <c r="Q14" s="28"/>
    </row>
    <row r="15" spans="1:17" x14ac:dyDescent="0.3">
      <c r="A15" s="27"/>
      <c r="B15" s="47" t="s">
        <v>62</v>
      </c>
      <c r="C15" s="61">
        <f>Perugia!C15+Orvieto!C15+Terni!C15+Spoleto!C15</f>
        <v>188.34000000000003</v>
      </c>
      <c r="D15" s="60">
        <f>$C$15</f>
        <v>188.34000000000003</v>
      </c>
      <c r="E15" s="60">
        <f t="shared" ref="E15:N15" si="9">$C$15</f>
        <v>188.34000000000003</v>
      </c>
      <c r="F15" s="60">
        <f t="shared" si="9"/>
        <v>188.34000000000003</v>
      </c>
      <c r="G15" s="60">
        <f t="shared" si="9"/>
        <v>188.34000000000003</v>
      </c>
      <c r="H15" s="60">
        <f t="shared" si="9"/>
        <v>188.34000000000003</v>
      </c>
      <c r="I15" s="60">
        <f t="shared" si="9"/>
        <v>188.34000000000003</v>
      </c>
      <c r="J15" s="60">
        <f t="shared" si="9"/>
        <v>188.34000000000003</v>
      </c>
      <c r="K15" s="60">
        <f t="shared" si="9"/>
        <v>188.34000000000003</v>
      </c>
      <c r="L15" s="60">
        <f t="shared" si="9"/>
        <v>188.34000000000003</v>
      </c>
      <c r="M15" s="60">
        <f t="shared" si="9"/>
        <v>188.34000000000003</v>
      </c>
      <c r="N15" s="60">
        <f t="shared" si="9"/>
        <v>188.34000000000003</v>
      </c>
      <c r="O15" s="59">
        <f t="shared" si="6"/>
        <v>2260.0800000000008</v>
      </c>
    </row>
    <row r="16" spans="1:17" x14ac:dyDescent="0.3">
      <c r="A16" s="27">
        <f t="shared" si="3"/>
        <v>-2.9999999999999996E-3</v>
      </c>
      <c r="B16" s="47" t="s">
        <v>40</v>
      </c>
      <c r="C16" s="61">
        <f>Perugia!C16+Orvieto!C16+Terni!C16+Spoleto!C16</f>
        <v>474.0231</v>
      </c>
      <c r="D16" s="60">
        <f>$C$16</f>
        <v>474.0231</v>
      </c>
      <c r="E16" s="60">
        <f t="shared" ref="E16:N16" si="10">$C$16</f>
        <v>474.0231</v>
      </c>
      <c r="F16" s="60">
        <f t="shared" si="10"/>
        <v>474.0231</v>
      </c>
      <c r="G16" s="60">
        <f t="shared" si="10"/>
        <v>474.0231</v>
      </c>
      <c r="H16" s="60">
        <f t="shared" si="10"/>
        <v>474.0231</v>
      </c>
      <c r="I16" s="60">
        <f t="shared" si="10"/>
        <v>474.0231</v>
      </c>
      <c r="J16" s="60">
        <f t="shared" si="10"/>
        <v>474.0231</v>
      </c>
      <c r="K16" s="60">
        <f t="shared" si="10"/>
        <v>474.0231</v>
      </c>
      <c r="L16" s="60">
        <f t="shared" si="10"/>
        <v>474.0231</v>
      </c>
      <c r="M16" s="60">
        <f t="shared" si="10"/>
        <v>474.0231</v>
      </c>
      <c r="N16" s="60">
        <f t="shared" si="10"/>
        <v>474.0231</v>
      </c>
      <c r="O16" s="59">
        <f t="shared" si="6"/>
        <v>5688.2772000000004</v>
      </c>
    </row>
    <row r="17" spans="1:15" x14ac:dyDescent="0.3">
      <c r="A17" s="27">
        <f t="shared" si="3"/>
        <v>-4.9999999999999992E-3</v>
      </c>
      <c r="B17" s="47" t="s">
        <v>39</v>
      </c>
      <c r="C17" s="61">
        <f>Perugia!C17+Orvieto!C17+Terni!C17+Spoleto!C17</f>
        <v>790.0385</v>
      </c>
      <c r="D17" s="61">
        <f>$C$17</f>
        <v>790.0385</v>
      </c>
      <c r="E17" s="61">
        <f t="shared" ref="E17:N17" si="11">$C$17</f>
        <v>790.0385</v>
      </c>
      <c r="F17" s="61">
        <f t="shared" si="11"/>
        <v>790.0385</v>
      </c>
      <c r="G17" s="61">
        <f t="shared" si="11"/>
        <v>790.0385</v>
      </c>
      <c r="H17" s="61">
        <f t="shared" si="11"/>
        <v>790.0385</v>
      </c>
      <c r="I17" s="61">
        <f t="shared" si="11"/>
        <v>790.0385</v>
      </c>
      <c r="J17" s="61">
        <f t="shared" si="11"/>
        <v>790.0385</v>
      </c>
      <c r="K17" s="61">
        <f t="shared" si="11"/>
        <v>790.0385</v>
      </c>
      <c r="L17" s="61">
        <f t="shared" si="11"/>
        <v>790.0385</v>
      </c>
      <c r="M17" s="61">
        <f t="shared" si="11"/>
        <v>790.0385</v>
      </c>
      <c r="N17" s="61">
        <f t="shared" si="11"/>
        <v>790.0385</v>
      </c>
      <c r="O17" s="59">
        <f t="shared" si="6"/>
        <v>9480.4619999999995</v>
      </c>
    </row>
    <row r="18" spans="1:15" x14ac:dyDescent="0.3">
      <c r="A18" s="27">
        <f t="shared" si="3"/>
        <v>-9.9999999999999985E-3</v>
      </c>
      <c r="B18" s="47" t="s">
        <v>41</v>
      </c>
      <c r="C18" s="61">
        <f>Perugia!C18+Orvieto!C18+Terni!C18+Spoleto!C18</f>
        <v>1580.077</v>
      </c>
      <c r="D18" s="59">
        <f>$C$18</f>
        <v>1580.077</v>
      </c>
      <c r="E18" s="59">
        <f t="shared" ref="E18:N18" si="12">$C$18</f>
        <v>1580.077</v>
      </c>
      <c r="F18" s="59">
        <f t="shared" si="12"/>
        <v>1580.077</v>
      </c>
      <c r="G18" s="59">
        <f t="shared" si="12"/>
        <v>1580.077</v>
      </c>
      <c r="H18" s="59">
        <f t="shared" si="12"/>
        <v>1580.077</v>
      </c>
      <c r="I18" s="59">
        <f t="shared" si="12"/>
        <v>1580.077</v>
      </c>
      <c r="J18" s="59">
        <f t="shared" si="12"/>
        <v>1580.077</v>
      </c>
      <c r="K18" s="59">
        <f t="shared" si="12"/>
        <v>1580.077</v>
      </c>
      <c r="L18" s="59">
        <f t="shared" si="12"/>
        <v>1580.077</v>
      </c>
      <c r="M18" s="59">
        <f t="shared" si="12"/>
        <v>1580.077</v>
      </c>
      <c r="N18" s="59">
        <f t="shared" si="12"/>
        <v>1580.077</v>
      </c>
      <c r="O18" s="59">
        <f t="shared" si="6"/>
        <v>18960.923999999999</v>
      </c>
    </row>
    <row r="19" spans="1:15" x14ac:dyDescent="0.3">
      <c r="A19" s="27">
        <f t="shared" si="3"/>
        <v>-5.6343456679642826E-3</v>
      </c>
      <c r="B19" s="47" t="s">
        <v>59</v>
      </c>
      <c r="C19" s="61">
        <f>Perugia!C19+Orvieto!C19+Terni!C19+Spoleto!C19</f>
        <v>890.27</v>
      </c>
      <c r="D19" s="59">
        <f>C19</f>
        <v>890.27</v>
      </c>
      <c r="E19" s="59">
        <f t="shared" ref="E19:N19" si="13">D19</f>
        <v>890.27</v>
      </c>
      <c r="F19" s="59">
        <f t="shared" si="13"/>
        <v>890.27</v>
      </c>
      <c r="G19" s="59">
        <f t="shared" si="13"/>
        <v>890.27</v>
      </c>
      <c r="H19" s="59">
        <f t="shared" si="13"/>
        <v>890.27</v>
      </c>
      <c r="I19" s="59">
        <f t="shared" si="13"/>
        <v>890.27</v>
      </c>
      <c r="J19" s="59">
        <f t="shared" si="13"/>
        <v>890.27</v>
      </c>
      <c r="K19" s="59">
        <f t="shared" si="13"/>
        <v>890.27</v>
      </c>
      <c r="L19" s="59">
        <f t="shared" si="13"/>
        <v>890.27</v>
      </c>
      <c r="M19" s="59">
        <f t="shared" si="13"/>
        <v>890.27</v>
      </c>
      <c r="N19" s="59">
        <f t="shared" si="13"/>
        <v>890.27</v>
      </c>
      <c r="O19" s="59">
        <f t="shared" si="6"/>
        <v>10683.240000000003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142729.26999999996</v>
      </c>
      <c r="D21" s="71">
        <f t="shared" ref="D21:F21" si="14">SUM(D11:D20)</f>
        <v>142729.26999999996</v>
      </c>
      <c r="E21" s="71">
        <f t="shared" si="14"/>
        <v>142729.26999999996</v>
      </c>
      <c r="F21" s="71">
        <f t="shared" si="14"/>
        <v>142729.26999999996</v>
      </c>
      <c r="G21" s="72">
        <f>SUM(G11:G20)</f>
        <v>142729.26999999996</v>
      </c>
      <c r="H21" s="72">
        <f t="shared" ref="H21:N21" si="15">SUM(H11:H20)</f>
        <v>142729.26999999996</v>
      </c>
      <c r="I21" s="72">
        <f t="shared" si="15"/>
        <v>142729.26999999996</v>
      </c>
      <c r="J21" s="72">
        <f t="shared" si="15"/>
        <v>142729.26999999996</v>
      </c>
      <c r="K21" s="72">
        <f t="shared" si="15"/>
        <v>142729.26999999996</v>
      </c>
      <c r="L21" s="72">
        <f t="shared" si="15"/>
        <v>142729.26999999996</v>
      </c>
      <c r="M21" s="72">
        <f t="shared" si="15"/>
        <v>142729.26999999996</v>
      </c>
      <c r="N21" s="72">
        <f t="shared" si="15"/>
        <v>142729.26999999996</v>
      </c>
      <c r="O21" s="72">
        <f>SUM(O11:O20)</f>
        <v>1712751.24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15278.430000000051</v>
      </c>
      <c r="D23" s="71">
        <f t="shared" si="16"/>
        <v>15278.430000000051</v>
      </c>
      <c r="E23" s="71">
        <f t="shared" si="16"/>
        <v>15278.430000000051</v>
      </c>
      <c r="F23" s="71">
        <f t="shared" si="16"/>
        <v>15278.430000000051</v>
      </c>
      <c r="G23" s="75">
        <f t="shared" si="16"/>
        <v>15278.430000000051</v>
      </c>
      <c r="H23" s="75">
        <f t="shared" si="16"/>
        <v>15278.430000000051</v>
      </c>
      <c r="I23" s="75">
        <f t="shared" si="16"/>
        <v>15278.430000000051</v>
      </c>
      <c r="J23" s="75">
        <f t="shared" si="16"/>
        <v>15278.430000000051</v>
      </c>
      <c r="K23" s="75">
        <f t="shared" si="16"/>
        <v>15278.430000000051</v>
      </c>
      <c r="L23" s="75">
        <f t="shared" si="16"/>
        <v>15278.430000000051</v>
      </c>
      <c r="M23" s="75">
        <f t="shared" si="16"/>
        <v>15278.430000000051</v>
      </c>
      <c r="N23" s="75">
        <f t="shared" si="16"/>
        <v>15278.430000000051</v>
      </c>
      <c r="O23" s="75">
        <f t="shared" si="16"/>
        <v>183341.15999999992</v>
      </c>
    </row>
    <row r="24" spans="1:15" x14ac:dyDescent="0.3">
      <c r="A24" s="23"/>
      <c r="B24" s="78" t="s">
        <v>64</v>
      </c>
      <c r="C24" s="79">
        <f>C23/C9</f>
        <v>9.6694211737782712E-2</v>
      </c>
      <c r="D24" s="79">
        <f t="shared" ref="D24:O24" si="17">D23/D9</f>
        <v>9.6694211737782712E-2</v>
      </c>
      <c r="E24" s="79">
        <f t="shared" si="17"/>
        <v>9.6694211737782712E-2</v>
      </c>
      <c r="F24" s="79">
        <f t="shared" si="17"/>
        <v>9.6694211737782712E-2</v>
      </c>
      <c r="G24" s="79">
        <f t="shared" si="17"/>
        <v>9.6694211737782712E-2</v>
      </c>
      <c r="H24" s="79">
        <f t="shared" si="17"/>
        <v>9.6694211737782712E-2</v>
      </c>
      <c r="I24" s="79">
        <f t="shared" si="17"/>
        <v>9.6694211737782712E-2</v>
      </c>
      <c r="J24" s="79">
        <f t="shared" si="17"/>
        <v>9.6694211737782712E-2</v>
      </c>
      <c r="K24" s="79">
        <f t="shared" si="17"/>
        <v>9.6694211737782712E-2</v>
      </c>
      <c r="L24" s="79">
        <f t="shared" si="17"/>
        <v>9.6694211737782712E-2</v>
      </c>
      <c r="M24" s="79">
        <f t="shared" si="17"/>
        <v>9.6694211737782712E-2</v>
      </c>
      <c r="N24" s="79">
        <f t="shared" si="17"/>
        <v>9.6694211737782712E-2</v>
      </c>
      <c r="O24" s="79">
        <f t="shared" si="17"/>
        <v>9.6694211737782365E-2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9.6694211737782712E-2</v>
      </c>
      <c r="B27" s="69" t="s">
        <v>19</v>
      </c>
      <c r="C27" s="71">
        <f t="shared" ref="C27:O27" si="19">C26+C23</f>
        <v>15278.430000000051</v>
      </c>
      <c r="D27" s="71">
        <f t="shared" si="19"/>
        <v>15278.430000000051</v>
      </c>
      <c r="E27" s="71">
        <f t="shared" si="19"/>
        <v>15278.430000000051</v>
      </c>
      <c r="F27" s="71">
        <f t="shared" si="19"/>
        <v>15278.430000000051</v>
      </c>
      <c r="G27" s="75">
        <f t="shared" si="19"/>
        <v>15278.430000000051</v>
      </c>
      <c r="H27" s="75">
        <f t="shared" si="19"/>
        <v>15278.430000000051</v>
      </c>
      <c r="I27" s="75">
        <f t="shared" si="19"/>
        <v>15278.430000000051</v>
      </c>
      <c r="J27" s="75">
        <f t="shared" si="19"/>
        <v>15278.430000000051</v>
      </c>
      <c r="K27" s="75">
        <f t="shared" si="19"/>
        <v>15278.430000000051</v>
      </c>
      <c r="L27" s="75">
        <f t="shared" si="19"/>
        <v>15278.430000000051</v>
      </c>
      <c r="M27" s="75">
        <f t="shared" si="19"/>
        <v>15278.430000000051</v>
      </c>
      <c r="N27" s="75">
        <f t="shared" si="19"/>
        <v>15278.430000000051</v>
      </c>
      <c r="O27" s="75">
        <f t="shared" si="19"/>
        <v>183341.15999999992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9.6694211737782712E-2</v>
      </c>
      <c r="B31" s="69" t="s">
        <v>23</v>
      </c>
      <c r="C31" s="71">
        <f t="shared" ref="C31:O31" si="20">C27+C29+C30</f>
        <v>15278.430000000051</v>
      </c>
      <c r="D31" s="71">
        <f t="shared" si="20"/>
        <v>15278.430000000051</v>
      </c>
      <c r="E31" s="71">
        <f t="shared" si="20"/>
        <v>15278.430000000051</v>
      </c>
      <c r="F31" s="71">
        <f t="shared" si="20"/>
        <v>15278.430000000051</v>
      </c>
      <c r="G31" s="75">
        <f t="shared" si="20"/>
        <v>15278.430000000051</v>
      </c>
      <c r="H31" s="75">
        <f t="shared" si="20"/>
        <v>15278.430000000051</v>
      </c>
      <c r="I31" s="75">
        <f t="shared" si="20"/>
        <v>15278.430000000051</v>
      </c>
      <c r="J31" s="75">
        <f t="shared" si="20"/>
        <v>15278.430000000051</v>
      </c>
      <c r="K31" s="75">
        <f t="shared" si="20"/>
        <v>15278.430000000051</v>
      </c>
      <c r="L31" s="75">
        <f t="shared" si="20"/>
        <v>15278.430000000051</v>
      </c>
      <c r="M31" s="75">
        <f t="shared" si="20"/>
        <v>15278.430000000051</v>
      </c>
      <c r="N31" s="75">
        <f t="shared" si="20"/>
        <v>15278.430000000051</v>
      </c>
      <c r="O31" s="75">
        <f t="shared" si="20"/>
        <v>183341.15999999992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-4262.6819700000151</v>
      </c>
      <c r="D33" s="16">
        <f t="shared" si="21"/>
        <v>-4262.6819700000151</v>
      </c>
      <c r="E33" s="16">
        <f t="shared" si="21"/>
        <v>-4262.6819700000151</v>
      </c>
      <c r="F33" s="16">
        <f t="shared" si="21"/>
        <v>-4262.6819700000151</v>
      </c>
      <c r="G33" s="17">
        <f>SUM(C33:F33)</f>
        <v>-17050.72788000006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0.27886610665176531</v>
      </c>
      <c r="B35" s="18" t="s">
        <v>17</v>
      </c>
      <c r="C35" s="19">
        <f>C31+C33</f>
        <v>11015.748030000035</v>
      </c>
      <c r="D35" s="19">
        <f>D31+D33</f>
        <v>11015.748030000035</v>
      </c>
      <c r="E35" s="19">
        <f>E31+E33</f>
        <v>11015.748030000035</v>
      </c>
      <c r="F35" s="19">
        <f>F31+F33</f>
        <v>11015.748030000035</v>
      </c>
      <c r="G35" s="20">
        <f>SUM(C35:F35)</f>
        <v>44062.992120000141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158007.70000000001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158007.70000000001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158007.70000000001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3160.1540000000005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15800.770000000002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-890.27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-890.27</v>
      </c>
      <c r="F72" s="44">
        <f>E72*1.22</f>
        <v>-1086.1294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0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291A8-3F03-4261-A58B-FB5193732A5E}">
  <dimension ref="A1:O72"/>
  <sheetViews>
    <sheetView topLeftCell="B1" zoomScale="80" zoomScaleNormal="80" workbookViewId="0">
      <selection activeCell="C13" sqref="C13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2" t="s">
        <v>67</v>
      </c>
      <c r="C2" s="82"/>
      <c r="D2" s="82"/>
      <c r="E2" s="82"/>
      <c r="F2" s="82"/>
      <c r="G2" s="82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3806.09</v>
      </c>
      <c r="D6" s="11">
        <f>$C$6</f>
        <v>3806.09</v>
      </c>
      <c r="E6" s="11">
        <f t="shared" ref="E6:N6" si="0">$C$6</f>
        <v>3806.09</v>
      </c>
      <c r="F6" s="11">
        <f t="shared" si="0"/>
        <v>3806.09</v>
      </c>
      <c r="G6" s="11">
        <f t="shared" si="0"/>
        <v>3806.09</v>
      </c>
      <c r="H6" s="11">
        <f t="shared" si="0"/>
        <v>3806.09</v>
      </c>
      <c r="I6" s="11">
        <f t="shared" si="0"/>
        <v>3806.09</v>
      </c>
      <c r="J6" s="11">
        <f t="shared" si="0"/>
        <v>3806.09</v>
      </c>
      <c r="K6" s="11">
        <f t="shared" si="0"/>
        <v>3806.09</v>
      </c>
      <c r="L6" s="11">
        <f t="shared" si="0"/>
        <v>3806.09</v>
      </c>
      <c r="M6" s="11">
        <f t="shared" si="0"/>
        <v>3806.09</v>
      </c>
      <c r="N6" s="11">
        <f t="shared" si="0"/>
        <v>3806.09</v>
      </c>
      <c r="O6" s="11">
        <f>SUM(C6:N6)</f>
        <v>45673.079999999987</v>
      </c>
    </row>
    <row r="7" spans="1:15" x14ac:dyDescent="0.3">
      <c r="A7" s="23"/>
      <c r="B7" s="54" t="s">
        <v>45</v>
      </c>
      <c r="C7" s="56">
        <v>2049.4299999999998</v>
      </c>
      <c r="D7" s="56">
        <f>$C$7</f>
        <v>2049.4299999999998</v>
      </c>
      <c r="E7" s="56">
        <f t="shared" ref="E7:N7" si="1">$C$7</f>
        <v>2049.4299999999998</v>
      </c>
      <c r="F7" s="56">
        <f t="shared" si="1"/>
        <v>2049.4299999999998</v>
      </c>
      <c r="G7" s="56">
        <f t="shared" si="1"/>
        <v>2049.4299999999998</v>
      </c>
      <c r="H7" s="56">
        <f t="shared" si="1"/>
        <v>2049.4299999999998</v>
      </c>
      <c r="I7" s="56">
        <f t="shared" si="1"/>
        <v>2049.4299999999998</v>
      </c>
      <c r="J7" s="56">
        <f t="shared" si="1"/>
        <v>2049.4299999999998</v>
      </c>
      <c r="K7" s="56">
        <f t="shared" si="1"/>
        <v>2049.4299999999998</v>
      </c>
      <c r="L7" s="56">
        <f t="shared" si="1"/>
        <v>2049.4299999999998</v>
      </c>
      <c r="M7" s="56">
        <f t="shared" si="1"/>
        <v>2049.4299999999998</v>
      </c>
      <c r="N7" s="56">
        <f t="shared" si="1"/>
        <v>2049.4299999999998</v>
      </c>
      <c r="O7" s="28">
        <f>SUM(C7:N7)</f>
        <v>24593.16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5855.52</v>
      </c>
      <c r="D9" s="73">
        <f t="shared" ref="D9:N9" si="2">SUM(D6:D7)</f>
        <v>5855.52</v>
      </c>
      <c r="E9" s="73">
        <f t="shared" si="2"/>
        <v>5855.52</v>
      </c>
      <c r="F9" s="73">
        <f t="shared" si="2"/>
        <v>5855.52</v>
      </c>
      <c r="G9" s="73">
        <f t="shared" si="2"/>
        <v>5855.52</v>
      </c>
      <c r="H9" s="73">
        <f t="shared" si="2"/>
        <v>5855.52</v>
      </c>
      <c r="I9" s="73">
        <f t="shared" si="2"/>
        <v>5855.52</v>
      </c>
      <c r="J9" s="73">
        <f t="shared" si="2"/>
        <v>5855.52</v>
      </c>
      <c r="K9" s="73">
        <f t="shared" si="2"/>
        <v>5855.52</v>
      </c>
      <c r="L9" s="73">
        <f t="shared" si="2"/>
        <v>5855.52</v>
      </c>
      <c r="M9" s="73">
        <f t="shared" si="2"/>
        <v>5855.52</v>
      </c>
      <c r="N9" s="73">
        <f t="shared" si="2"/>
        <v>5855.52</v>
      </c>
      <c r="O9" s="74">
        <f>SUM(O6:O7)</f>
        <v>70266.239999999991</v>
      </c>
    </row>
    <row r="10" spans="1:15" x14ac:dyDescent="0.3">
      <c r="A10" s="23"/>
    </row>
    <row r="11" spans="1:15" x14ac:dyDescent="0.3">
      <c r="A11" s="27">
        <f t="shared" ref="A11:A19" si="3">-G11/$G$9</f>
        <v>-0.6</v>
      </c>
      <c r="B11" s="46" t="s">
        <v>32</v>
      </c>
      <c r="C11" s="58">
        <f>(C6*60%)+(C7*60%)</f>
        <v>3513.3119999999999</v>
      </c>
      <c r="D11" s="58">
        <f>$C$11</f>
        <v>3513.3119999999999</v>
      </c>
      <c r="E11" s="58">
        <f t="shared" ref="E11:N11" si="4">$C$11</f>
        <v>3513.3119999999999</v>
      </c>
      <c r="F11" s="58">
        <f t="shared" si="4"/>
        <v>3513.3119999999999</v>
      </c>
      <c r="G11" s="58">
        <f t="shared" si="4"/>
        <v>3513.3119999999999</v>
      </c>
      <c r="H11" s="58">
        <f t="shared" si="4"/>
        <v>3513.3119999999999</v>
      </c>
      <c r="I11" s="58">
        <f t="shared" si="4"/>
        <v>3513.3119999999999</v>
      </c>
      <c r="J11" s="58">
        <f t="shared" si="4"/>
        <v>3513.3119999999999</v>
      </c>
      <c r="K11" s="58">
        <f t="shared" si="4"/>
        <v>3513.3119999999999</v>
      </c>
      <c r="L11" s="58">
        <f t="shared" si="4"/>
        <v>3513.3119999999999</v>
      </c>
      <c r="M11" s="58">
        <f t="shared" si="4"/>
        <v>3513.3119999999999</v>
      </c>
      <c r="N11" s="58">
        <f t="shared" si="4"/>
        <v>3513.3119999999999</v>
      </c>
      <c r="O11" s="58">
        <f>SUM(C11:N11)</f>
        <v>42159.743999999984</v>
      </c>
    </row>
    <row r="12" spans="1:15" x14ac:dyDescent="0.3">
      <c r="A12" s="27">
        <f t="shared" si="3"/>
        <v>-0.30677719485203703</v>
      </c>
      <c r="B12" s="47" t="s">
        <v>60</v>
      </c>
      <c r="C12" s="59">
        <v>1796.34</v>
      </c>
      <c r="D12" s="59">
        <f>$C$12</f>
        <v>1796.34</v>
      </c>
      <c r="E12" s="59">
        <f t="shared" ref="E12:N12" si="5">$C$12</f>
        <v>1796.34</v>
      </c>
      <c r="F12" s="59">
        <f t="shared" si="5"/>
        <v>1796.34</v>
      </c>
      <c r="G12" s="59">
        <f t="shared" si="5"/>
        <v>1796.34</v>
      </c>
      <c r="H12" s="59">
        <f t="shared" si="5"/>
        <v>1796.34</v>
      </c>
      <c r="I12" s="59">
        <f t="shared" si="5"/>
        <v>1796.34</v>
      </c>
      <c r="J12" s="59">
        <f t="shared" si="5"/>
        <v>1796.34</v>
      </c>
      <c r="K12" s="59">
        <f t="shared" si="5"/>
        <v>1796.34</v>
      </c>
      <c r="L12" s="59">
        <f t="shared" si="5"/>
        <v>1796.34</v>
      </c>
      <c r="M12" s="59">
        <f t="shared" si="5"/>
        <v>1796.34</v>
      </c>
      <c r="N12" s="59">
        <f t="shared" si="5"/>
        <v>1796.34</v>
      </c>
      <c r="O12" s="59">
        <f t="shared" ref="O12:O19" si="6">SUM(C12:N12)</f>
        <v>21556.079999999998</v>
      </c>
    </row>
    <row r="13" spans="1:15" x14ac:dyDescent="0.3">
      <c r="A13" s="27"/>
      <c r="B13" s="47" t="s">
        <v>63</v>
      </c>
      <c r="C13" s="59">
        <f>598.78/2</f>
        <v>299.39</v>
      </c>
      <c r="D13" s="59">
        <f>C13</f>
        <v>299.39</v>
      </c>
      <c r="E13" s="59">
        <f t="shared" ref="E13:N13" si="7">D13</f>
        <v>299.39</v>
      </c>
      <c r="F13" s="59">
        <f t="shared" si="7"/>
        <v>299.39</v>
      </c>
      <c r="G13" s="59">
        <f t="shared" si="7"/>
        <v>299.39</v>
      </c>
      <c r="H13" s="59">
        <f t="shared" si="7"/>
        <v>299.39</v>
      </c>
      <c r="I13" s="59">
        <f t="shared" si="7"/>
        <v>299.39</v>
      </c>
      <c r="J13" s="59">
        <f t="shared" si="7"/>
        <v>299.39</v>
      </c>
      <c r="K13" s="59">
        <f t="shared" si="7"/>
        <v>299.39</v>
      </c>
      <c r="L13" s="59">
        <f t="shared" si="7"/>
        <v>299.39</v>
      </c>
      <c r="M13" s="59">
        <f t="shared" si="7"/>
        <v>299.39</v>
      </c>
      <c r="N13" s="59">
        <f t="shared" si="7"/>
        <v>299.39</v>
      </c>
      <c r="O13" s="59">
        <f t="shared" si="6"/>
        <v>3592.6799999999989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40.988639999999997</v>
      </c>
      <c r="D14" s="60">
        <f>$C$14</f>
        <v>40.988639999999997</v>
      </c>
      <c r="E14" s="60">
        <f t="shared" ref="E14:N14" si="8">$C$14</f>
        <v>40.988639999999997</v>
      </c>
      <c r="F14" s="60">
        <f t="shared" si="8"/>
        <v>40.988639999999997</v>
      </c>
      <c r="G14" s="60">
        <f t="shared" si="8"/>
        <v>40.988639999999997</v>
      </c>
      <c r="H14" s="60">
        <f t="shared" si="8"/>
        <v>40.988639999999997</v>
      </c>
      <c r="I14" s="60">
        <f t="shared" si="8"/>
        <v>40.988639999999997</v>
      </c>
      <c r="J14" s="60">
        <f t="shared" si="8"/>
        <v>40.988639999999997</v>
      </c>
      <c r="K14" s="60">
        <f t="shared" si="8"/>
        <v>40.988639999999997</v>
      </c>
      <c r="L14" s="60">
        <f t="shared" si="8"/>
        <v>40.988639999999997</v>
      </c>
      <c r="M14" s="60">
        <f t="shared" si="8"/>
        <v>40.988639999999997</v>
      </c>
      <c r="N14" s="60">
        <f t="shared" si="8"/>
        <v>40.988639999999997</v>
      </c>
      <c r="O14" s="59">
        <f t="shared" si="6"/>
        <v>491.86367999999987</v>
      </c>
    </row>
    <row r="15" spans="1:15" x14ac:dyDescent="0.3">
      <c r="A15" s="27"/>
      <c r="B15" s="47" t="s">
        <v>62</v>
      </c>
      <c r="C15" s="80">
        <v>0</v>
      </c>
      <c r="D15" s="60">
        <f>$C$15</f>
        <v>0</v>
      </c>
      <c r="E15" s="60">
        <f t="shared" ref="E15:N15" si="9">$C$15</f>
        <v>0</v>
      </c>
      <c r="F15" s="60">
        <f t="shared" si="9"/>
        <v>0</v>
      </c>
      <c r="G15" s="60">
        <f t="shared" si="9"/>
        <v>0</v>
      </c>
      <c r="H15" s="60">
        <f t="shared" si="9"/>
        <v>0</v>
      </c>
      <c r="I15" s="60">
        <f t="shared" si="9"/>
        <v>0</v>
      </c>
      <c r="J15" s="60">
        <f t="shared" si="9"/>
        <v>0</v>
      </c>
      <c r="K15" s="60">
        <f t="shared" si="9"/>
        <v>0</v>
      </c>
      <c r="L15" s="60">
        <f t="shared" si="9"/>
        <v>0</v>
      </c>
      <c r="M15" s="60">
        <f t="shared" si="9"/>
        <v>0</v>
      </c>
      <c r="N15" s="60">
        <f t="shared" si="9"/>
        <v>0</v>
      </c>
      <c r="O15" s="59">
        <f t="shared" si="6"/>
        <v>0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17.566560000000003</v>
      </c>
      <c r="D16" s="60">
        <f>$C$16</f>
        <v>17.566560000000003</v>
      </c>
      <c r="E16" s="60">
        <f t="shared" ref="E16:N16" si="10">$C$16</f>
        <v>17.566560000000003</v>
      </c>
      <c r="F16" s="60">
        <f t="shared" si="10"/>
        <v>17.566560000000003</v>
      </c>
      <c r="G16" s="60">
        <f t="shared" si="10"/>
        <v>17.566560000000003</v>
      </c>
      <c r="H16" s="60">
        <f t="shared" si="10"/>
        <v>17.566560000000003</v>
      </c>
      <c r="I16" s="60">
        <f t="shared" si="10"/>
        <v>17.566560000000003</v>
      </c>
      <c r="J16" s="60">
        <f t="shared" si="10"/>
        <v>17.566560000000003</v>
      </c>
      <c r="K16" s="60">
        <f t="shared" si="10"/>
        <v>17.566560000000003</v>
      </c>
      <c r="L16" s="60">
        <f t="shared" si="10"/>
        <v>17.566560000000003</v>
      </c>
      <c r="M16" s="60">
        <f t="shared" si="10"/>
        <v>17.566560000000003</v>
      </c>
      <c r="N16" s="60">
        <f t="shared" si="10"/>
        <v>17.566560000000003</v>
      </c>
      <c r="O16" s="59">
        <f t="shared" si="6"/>
        <v>210.79872000000009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29.277600000000003</v>
      </c>
      <c r="D17" s="61">
        <f>$C$17</f>
        <v>29.277600000000003</v>
      </c>
      <c r="E17" s="61">
        <f t="shared" ref="E17:N17" si="11">$C$17</f>
        <v>29.277600000000003</v>
      </c>
      <c r="F17" s="61">
        <f t="shared" si="11"/>
        <v>29.277600000000003</v>
      </c>
      <c r="G17" s="61">
        <f t="shared" si="11"/>
        <v>29.277600000000003</v>
      </c>
      <c r="H17" s="61">
        <f t="shared" si="11"/>
        <v>29.277600000000003</v>
      </c>
      <c r="I17" s="61">
        <f t="shared" si="11"/>
        <v>29.277600000000003</v>
      </c>
      <c r="J17" s="61">
        <f t="shared" si="11"/>
        <v>29.277600000000003</v>
      </c>
      <c r="K17" s="61">
        <f t="shared" si="11"/>
        <v>29.277600000000003</v>
      </c>
      <c r="L17" s="61">
        <f t="shared" si="11"/>
        <v>29.277600000000003</v>
      </c>
      <c r="M17" s="61">
        <f t="shared" si="11"/>
        <v>29.277600000000003</v>
      </c>
      <c r="N17" s="61">
        <f t="shared" si="11"/>
        <v>29.277600000000003</v>
      </c>
      <c r="O17" s="59">
        <f t="shared" si="6"/>
        <v>351.33120000000002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58.555200000000006</v>
      </c>
      <c r="D18" s="59">
        <f>$C$18</f>
        <v>58.555200000000006</v>
      </c>
      <c r="E18" s="59">
        <f t="shared" ref="E18:N18" si="12">$C$18</f>
        <v>58.555200000000006</v>
      </c>
      <c r="F18" s="59">
        <f t="shared" si="12"/>
        <v>58.555200000000006</v>
      </c>
      <c r="G18" s="59">
        <f t="shared" si="12"/>
        <v>58.555200000000006</v>
      </c>
      <c r="H18" s="59">
        <f t="shared" si="12"/>
        <v>58.555200000000006</v>
      </c>
      <c r="I18" s="59">
        <f t="shared" si="12"/>
        <v>58.555200000000006</v>
      </c>
      <c r="J18" s="59">
        <f t="shared" si="12"/>
        <v>58.555200000000006</v>
      </c>
      <c r="K18" s="59">
        <f t="shared" si="12"/>
        <v>58.555200000000006</v>
      </c>
      <c r="L18" s="59">
        <f t="shared" si="12"/>
        <v>58.555200000000006</v>
      </c>
      <c r="M18" s="59">
        <f t="shared" si="12"/>
        <v>58.555200000000006</v>
      </c>
      <c r="N18" s="59">
        <f t="shared" si="12"/>
        <v>58.555200000000006</v>
      </c>
      <c r="O18" s="59">
        <f t="shared" si="6"/>
        <v>702.66240000000005</v>
      </c>
    </row>
    <row r="19" spans="1:15" x14ac:dyDescent="0.3">
      <c r="A19" s="27">
        <f t="shared" si="3"/>
        <v>0</v>
      </c>
      <c r="B19" s="47" t="s">
        <v>59</v>
      </c>
      <c r="C19" s="83">
        <v>0</v>
      </c>
      <c r="D19" s="59">
        <f>$C$19</f>
        <v>0</v>
      </c>
      <c r="E19" s="59">
        <f t="shared" ref="E19:N19" si="13">$C$19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13"/>
        <v>0</v>
      </c>
      <c r="J19" s="59">
        <f t="shared" si="13"/>
        <v>0</v>
      </c>
      <c r="K19" s="59">
        <f t="shared" si="13"/>
        <v>0</v>
      </c>
      <c r="L19" s="59">
        <f t="shared" si="13"/>
        <v>0</v>
      </c>
      <c r="M19" s="59">
        <f t="shared" si="13"/>
        <v>0</v>
      </c>
      <c r="N19" s="59">
        <f t="shared" si="13"/>
        <v>0</v>
      </c>
      <c r="O19" s="59">
        <f t="shared" si="6"/>
        <v>0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5755.43</v>
      </c>
      <c r="D21" s="71">
        <f t="shared" ref="D21:F21" si="14">SUM(D11:D20)</f>
        <v>5755.43</v>
      </c>
      <c r="E21" s="71">
        <f t="shared" si="14"/>
        <v>5755.43</v>
      </c>
      <c r="F21" s="71">
        <f t="shared" si="14"/>
        <v>5755.43</v>
      </c>
      <c r="G21" s="72">
        <f>SUM(G11:G20)</f>
        <v>5755.43</v>
      </c>
      <c r="H21" s="72">
        <f t="shared" ref="H21:N21" si="15">SUM(H11:H20)</f>
        <v>5755.43</v>
      </c>
      <c r="I21" s="72">
        <f t="shared" si="15"/>
        <v>5755.43</v>
      </c>
      <c r="J21" s="72">
        <f t="shared" si="15"/>
        <v>5755.43</v>
      </c>
      <c r="K21" s="72">
        <f t="shared" si="15"/>
        <v>5755.43</v>
      </c>
      <c r="L21" s="72">
        <f t="shared" si="15"/>
        <v>5755.43</v>
      </c>
      <c r="M21" s="72">
        <f t="shared" si="15"/>
        <v>5755.43</v>
      </c>
      <c r="N21" s="72">
        <f t="shared" si="15"/>
        <v>5755.43</v>
      </c>
      <c r="O21" s="72">
        <f>SUM(O11:O20)</f>
        <v>69065.159999999974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100.09000000000015</v>
      </c>
      <c r="D23" s="71">
        <f t="shared" si="16"/>
        <v>100.09000000000015</v>
      </c>
      <c r="E23" s="71">
        <f t="shared" si="16"/>
        <v>100.09000000000015</v>
      </c>
      <c r="F23" s="71">
        <f t="shared" si="16"/>
        <v>100.09000000000015</v>
      </c>
      <c r="G23" s="75">
        <f t="shared" si="16"/>
        <v>100.09000000000015</v>
      </c>
      <c r="H23" s="75">
        <f t="shared" si="16"/>
        <v>100.09000000000015</v>
      </c>
      <c r="I23" s="75">
        <f t="shared" si="16"/>
        <v>100.09000000000015</v>
      </c>
      <c r="J23" s="75">
        <f t="shared" si="16"/>
        <v>100.09000000000015</v>
      </c>
      <c r="K23" s="75">
        <f t="shared" si="16"/>
        <v>100.09000000000015</v>
      </c>
      <c r="L23" s="75">
        <f t="shared" si="16"/>
        <v>100.09000000000015</v>
      </c>
      <c r="M23" s="75">
        <f t="shared" si="16"/>
        <v>100.09000000000015</v>
      </c>
      <c r="N23" s="75">
        <f t="shared" si="16"/>
        <v>100.09000000000015</v>
      </c>
      <c r="O23" s="75">
        <f t="shared" si="16"/>
        <v>1201.0800000000163</v>
      </c>
    </row>
    <row r="24" spans="1:15" x14ac:dyDescent="0.3">
      <c r="A24" s="23"/>
      <c r="B24" s="78" t="s">
        <v>64</v>
      </c>
      <c r="C24" s="79">
        <f>C23/C9</f>
        <v>1.7093272672623464E-2</v>
      </c>
      <c r="D24" s="79">
        <f t="shared" ref="D24:O24" si="17">D23/D9</f>
        <v>1.7093272672623464E-2</v>
      </c>
      <c r="E24" s="79">
        <f t="shared" si="17"/>
        <v>1.7093272672623464E-2</v>
      </c>
      <c r="F24" s="79">
        <f t="shared" si="17"/>
        <v>1.7093272672623464E-2</v>
      </c>
      <c r="G24" s="79">
        <f t="shared" si="17"/>
        <v>1.7093272672623464E-2</v>
      </c>
      <c r="H24" s="79">
        <f t="shared" si="17"/>
        <v>1.7093272672623464E-2</v>
      </c>
      <c r="I24" s="79">
        <f t="shared" si="17"/>
        <v>1.7093272672623464E-2</v>
      </c>
      <c r="J24" s="79">
        <f t="shared" si="17"/>
        <v>1.7093272672623464E-2</v>
      </c>
      <c r="K24" s="79">
        <f t="shared" si="17"/>
        <v>1.7093272672623464E-2</v>
      </c>
      <c r="L24" s="79">
        <f t="shared" si="17"/>
        <v>1.7093272672623464E-2</v>
      </c>
      <c r="M24" s="79">
        <f t="shared" si="17"/>
        <v>1.7093272672623464E-2</v>
      </c>
      <c r="N24" s="79">
        <f t="shared" si="17"/>
        <v>1.7093272672623464E-2</v>
      </c>
      <c r="O24" s="79">
        <f t="shared" si="17"/>
        <v>1.7093272672623672E-2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1.7093272672623464E-2</v>
      </c>
      <c r="B27" s="69" t="s">
        <v>19</v>
      </c>
      <c r="C27" s="71">
        <f t="shared" ref="C27:O27" si="19">C26+C23</f>
        <v>100.09000000000015</v>
      </c>
      <c r="D27" s="71">
        <f t="shared" si="19"/>
        <v>100.09000000000015</v>
      </c>
      <c r="E27" s="71">
        <f t="shared" si="19"/>
        <v>100.09000000000015</v>
      </c>
      <c r="F27" s="71">
        <f t="shared" si="19"/>
        <v>100.09000000000015</v>
      </c>
      <c r="G27" s="75">
        <f t="shared" si="19"/>
        <v>100.09000000000015</v>
      </c>
      <c r="H27" s="75">
        <f t="shared" si="19"/>
        <v>100.09000000000015</v>
      </c>
      <c r="I27" s="75">
        <f t="shared" si="19"/>
        <v>100.09000000000015</v>
      </c>
      <c r="J27" s="75">
        <f t="shared" si="19"/>
        <v>100.09000000000015</v>
      </c>
      <c r="K27" s="75">
        <f t="shared" si="19"/>
        <v>100.09000000000015</v>
      </c>
      <c r="L27" s="75">
        <f t="shared" si="19"/>
        <v>100.09000000000015</v>
      </c>
      <c r="M27" s="75">
        <f t="shared" si="19"/>
        <v>100.09000000000015</v>
      </c>
      <c r="N27" s="75">
        <f t="shared" si="19"/>
        <v>100.09000000000015</v>
      </c>
      <c r="O27" s="75">
        <f t="shared" si="19"/>
        <v>1201.0800000000163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1.7093272672623464E-2</v>
      </c>
      <c r="B31" s="69" t="s">
        <v>23</v>
      </c>
      <c r="C31" s="71">
        <f t="shared" ref="C31:O31" si="20">C27+C29+C30</f>
        <v>100.09000000000015</v>
      </c>
      <c r="D31" s="71">
        <f t="shared" si="20"/>
        <v>100.09000000000015</v>
      </c>
      <c r="E31" s="71">
        <f t="shared" si="20"/>
        <v>100.09000000000015</v>
      </c>
      <c r="F31" s="71">
        <f t="shared" si="20"/>
        <v>100.09000000000015</v>
      </c>
      <c r="G31" s="75">
        <f t="shared" si="20"/>
        <v>100.09000000000015</v>
      </c>
      <c r="H31" s="75">
        <f t="shared" si="20"/>
        <v>100.09000000000015</v>
      </c>
      <c r="I31" s="75">
        <f t="shared" si="20"/>
        <v>100.09000000000015</v>
      </c>
      <c r="J31" s="75">
        <f t="shared" si="20"/>
        <v>100.09000000000015</v>
      </c>
      <c r="K31" s="75">
        <f t="shared" si="20"/>
        <v>100.09000000000015</v>
      </c>
      <c r="L31" s="75">
        <f t="shared" si="20"/>
        <v>100.09000000000015</v>
      </c>
      <c r="M31" s="75">
        <f t="shared" si="20"/>
        <v>100.09000000000015</v>
      </c>
      <c r="N31" s="75">
        <f t="shared" si="20"/>
        <v>100.09000000000015</v>
      </c>
      <c r="O31" s="75">
        <f t="shared" si="20"/>
        <v>1201.0800000000163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-27.925110000000043</v>
      </c>
      <c r="D33" s="16">
        <f t="shared" si="21"/>
        <v>-27.925110000000043</v>
      </c>
      <c r="E33" s="16">
        <f t="shared" si="21"/>
        <v>-27.925110000000043</v>
      </c>
      <c r="F33" s="16">
        <f t="shared" si="21"/>
        <v>-27.925110000000043</v>
      </c>
      <c r="G33" s="17">
        <f>SUM(C33:F33)</f>
        <v>-111.70044000000017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4.9296998387846062E-2</v>
      </c>
      <c r="B35" s="18" t="s">
        <v>17</v>
      </c>
      <c r="C35" s="19">
        <f>C31+C33</f>
        <v>72.164890000000099</v>
      </c>
      <c r="D35" s="19">
        <f>D31+D33</f>
        <v>72.164890000000099</v>
      </c>
      <c r="E35" s="19">
        <f>E31+E33</f>
        <v>72.164890000000099</v>
      </c>
      <c r="F35" s="19">
        <f>F31+F33</f>
        <v>72.164890000000099</v>
      </c>
      <c r="G35" s="20">
        <f>SUM(C35:F35)</f>
        <v>288.6595600000004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5855.52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5855.52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5855.52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117.11040000000001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585.55200000000002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0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22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5E56E-D1E0-4F66-8740-9EE27AD7803A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2" t="s">
        <v>68</v>
      </c>
      <c r="C2" s="82"/>
      <c r="D2" s="82"/>
      <c r="E2" s="82"/>
      <c r="F2" s="82"/>
      <c r="G2" s="82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41367.949999999997</v>
      </c>
      <c r="D6" s="11">
        <f>$C$6</f>
        <v>41367.949999999997</v>
      </c>
      <c r="E6" s="11">
        <f t="shared" ref="E6:N6" si="0">$C$6</f>
        <v>41367.949999999997</v>
      </c>
      <c r="F6" s="11">
        <f t="shared" si="0"/>
        <v>41367.949999999997</v>
      </c>
      <c r="G6" s="11">
        <f t="shared" si="0"/>
        <v>41367.949999999997</v>
      </c>
      <c r="H6" s="11">
        <f t="shared" si="0"/>
        <v>41367.949999999997</v>
      </c>
      <c r="I6" s="11">
        <f t="shared" si="0"/>
        <v>41367.949999999997</v>
      </c>
      <c r="J6" s="11">
        <f t="shared" si="0"/>
        <v>41367.949999999997</v>
      </c>
      <c r="K6" s="11">
        <f t="shared" si="0"/>
        <v>41367.949999999997</v>
      </c>
      <c r="L6" s="11">
        <f t="shared" si="0"/>
        <v>41367.949999999997</v>
      </c>
      <c r="M6" s="11">
        <f t="shared" si="0"/>
        <v>41367.949999999997</v>
      </c>
      <c r="N6" s="11">
        <f t="shared" si="0"/>
        <v>41367.949999999997</v>
      </c>
      <c r="O6" s="11">
        <f>SUM(C6:N6)</f>
        <v>496415.40000000008</v>
      </c>
    </row>
    <row r="7" spans="1:15" x14ac:dyDescent="0.3">
      <c r="A7" s="23"/>
      <c r="B7" s="54" t="s">
        <v>45</v>
      </c>
      <c r="C7" s="56">
        <v>22275.05</v>
      </c>
      <c r="D7" s="56">
        <f>$C$7</f>
        <v>22275.05</v>
      </c>
      <c r="E7" s="56">
        <f t="shared" ref="E7:N7" si="1">$C$7</f>
        <v>22275.05</v>
      </c>
      <c r="F7" s="56">
        <f t="shared" si="1"/>
        <v>22275.05</v>
      </c>
      <c r="G7" s="56">
        <f t="shared" si="1"/>
        <v>22275.05</v>
      </c>
      <c r="H7" s="56">
        <f t="shared" si="1"/>
        <v>22275.05</v>
      </c>
      <c r="I7" s="56">
        <f t="shared" si="1"/>
        <v>22275.05</v>
      </c>
      <c r="J7" s="56">
        <f t="shared" si="1"/>
        <v>22275.05</v>
      </c>
      <c r="K7" s="56">
        <f t="shared" si="1"/>
        <v>22275.05</v>
      </c>
      <c r="L7" s="56">
        <f t="shared" si="1"/>
        <v>22275.05</v>
      </c>
      <c r="M7" s="56">
        <f t="shared" si="1"/>
        <v>22275.05</v>
      </c>
      <c r="N7" s="56">
        <f t="shared" si="1"/>
        <v>22275.05</v>
      </c>
      <c r="O7" s="28">
        <f>SUM(C7:N7)</f>
        <v>267300.59999999992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63643</v>
      </c>
      <c r="D9" s="73">
        <f t="shared" ref="D9:N9" si="2">SUM(D6:D7)</f>
        <v>63643</v>
      </c>
      <c r="E9" s="73">
        <f t="shared" si="2"/>
        <v>63643</v>
      </c>
      <c r="F9" s="73">
        <f t="shared" si="2"/>
        <v>63643</v>
      </c>
      <c r="G9" s="73">
        <f t="shared" si="2"/>
        <v>63643</v>
      </c>
      <c r="H9" s="73">
        <f t="shared" si="2"/>
        <v>63643</v>
      </c>
      <c r="I9" s="73">
        <f t="shared" si="2"/>
        <v>63643</v>
      </c>
      <c r="J9" s="73">
        <f t="shared" si="2"/>
        <v>63643</v>
      </c>
      <c r="K9" s="73">
        <f t="shared" si="2"/>
        <v>63643</v>
      </c>
      <c r="L9" s="73">
        <f t="shared" si="2"/>
        <v>63643</v>
      </c>
      <c r="M9" s="73">
        <f t="shared" si="2"/>
        <v>63643</v>
      </c>
      <c r="N9" s="73">
        <f t="shared" si="2"/>
        <v>63643</v>
      </c>
      <c r="O9" s="74">
        <f>SUM(O6:O7)</f>
        <v>763716</v>
      </c>
    </row>
    <row r="10" spans="1:15" x14ac:dyDescent="0.3">
      <c r="A10" s="23"/>
    </row>
    <row r="11" spans="1:15" x14ac:dyDescent="0.3">
      <c r="A11" s="27">
        <f t="shared" ref="A11:A19" si="3">-G11/$G$9</f>
        <v>-0.75</v>
      </c>
      <c r="B11" s="46" t="s">
        <v>32</v>
      </c>
      <c r="C11" s="58">
        <f>(C6*75%)+(C7*75%)</f>
        <v>47732.25</v>
      </c>
      <c r="D11" s="58">
        <f>$C$11</f>
        <v>47732.25</v>
      </c>
      <c r="E11" s="58">
        <f t="shared" ref="E11:N11" si="4">$C$11</f>
        <v>47732.25</v>
      </c>
      <c r="F11" s="58">
        <f t="shared" si="4"/>
        <v>47732.25</v>
      </c>
      <c r="G11" s="58">
        <f t="shared" si="4"/>
        <v>47732.25</v>
      </c>
      <c r="H11" s="58">
        <f t="shared" si="4"/>
        <v>47732.25</v>
      </c>
      <c r="I11" s="58">
        <f t="shared" si="4"/>
        <v>47732.25</v>
      </c>
      <c r="J11" s="58">
        <f t="shared" si="4"/>
        <v>47732.25</v>
      </c>
      <c r="K11" s="58">
        <f t="shared" si="4"/>
        <v>47732.25</v>
      </c>
      <c r="L11" s="58">
        <f t="shared" si="4"/>
        <v>47732.25</v>
      </c>
      <c r="M11" s="58">
        <f t="shared" si="4"/>
        <v>47732.25</v>
      </c>
      <c r="N11" s="58">
        <f t="shared" si="4"/>
        <v>47732.25</v>
      </c>
      <c r="O11" s="58">
        <f>SUM(C11:N11)</f>
        <v>572787</v>
      </c>
    </row>
    <row r="12" spans="1:15" x14ac:dyDescent="0.3">
      <c r="A12" s="27">
        <f t="shared" si="3"/>
        <v>-6.1801769244064546E-2</v>
      </c>
      <c r="B12" s="47" t="s">
        <v>60</v>
      </c>
      <c r="C12" s="59">
        <v>3933.25</v>
      </c>
      <c r="D12" s="59">
        <f>$C$12</f>
        <v>3933.25</v>
      </c>
      <c r="E12" s="59">
        <f t="shared" ref="E12:N12" si="5">$C$12</f>
        <v>3933.25</v>
      </c>
      <c r="F12" s="59">
        <f t="shared" si="5"/>
        <v>3933.25</v>
      </c>
      <c r="G12" s="59">
        <f t="shared" si="5"/>
        <v>3933.25</v>
      </c>
      <c r="H12" s="59">
        <f t="shared" si="5"/>
        <v>3933.25</v>
      </c>
      <c r="I12" s="59">
        <f t="shared" si="5"/>
        <v>3933.25</v>
      </c>
      <c r="J12" s="59">
        <f t="shared" si="5"/>
        <v>3933.25</v>
      </c>
      <c r="K12" s="59">
        <f t="shared" si="5"/>
        <v>3933.25</v>
      </c>
      <c r="L12" s="59">
        <f t="shared" si="5"/>
        <v>3933.25</v>
      </c>
      <c r="M12" s="59">
        <f t="shared" si="5"/>
        <v>3933.25</v>
      </c>
      <c r="N12" s="59">
        <f t="shared" si="5"/>
        <v>3933.25</v>
      </c>
      <c r="O12" s="59">
        <f t="shared" ref="O12:O19" si="6">SUM(C12:N12)</f>
        <v>47199</v>
      </c>
    </row>
    <row r="13" spans="1:15" x14ac:dyDescent="0.3">
      <c r="A13" s="27"/>
      <c r="B13" s="47" t="s">
        <v>63</v>
      </c>
      <c r="C13" s="59">
        <v>1311.08</v>
      </c>
      <c r="D13" s="59">
        <f>C13</f>
        <v>1311.08</v>
      </c>
      <c r="E13" s="59">
        <f t="shared" ref="E13:N13" si="7">D13</f>
        <v>1311.08</v>
      </c>
      <c r="F13" s="59">
        <f t="shared" si="7"/>
        <v>1311.08</v>
      </c>
      <c r="G13" s="59">
        <f t="shared" si="7"/>
        <v>1311.08</v>
      </c>
      <c r="H13" s="59">
        <f t="shared" si="7"/>
        <v>1311.08</v>
      </c>
      <c r="I13" s="59">
        <f t="shared" si="7"/>
        <v>1311.08</v>
      </c>
      <c r="J13" s="59">
        <f t="shared" si="7"/>
        <v>1311.08</v>
      </c>
      <c r="K13" s="59">
        <f t="shared" si="7"/>
        <v>1311.08</v>
      </c>
      <c r="L13" s="59">
        <f t="shared" si="7"/>
        <v>1311.08</v>
      </c>
      <c r="M13" s="59">
        <f t="shared" si="7"/>
        <v>1311.08</v>
      </c>
      <c r="N13" s="59">
        <f t="shared" si="7"/>
        <v>1311.08</v>
      </c>
      <c r="O13" s="59">
        <f t="shared" si="6"/>
        <v>15732.96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445.50099999999998</v>
      </c>
      <c r="D14" s="60">
        <f>$C$14</f>
        <v>445.50099999999998</v>
      </c>
      <c r="E14" s="60">
        <f t="shared" ref="E14:N14" si="8">$C$14</f>
        <v>445.50099999999998</v>
      </c>
      <c r="F14" s="60">
        <f t="shared" si="8"/>
        <v>445.50099999999998</v>
      </c>
      <c r="G14" s="60">
        <f t="shared" si="8"/>
        <v>445.50099999999998</v>
      </c>
      <c r="H14" s="60">
        <f t="shared" si="8"/>
        <v>445.50099999999998</v>
      </c>
      <c r="I14" s="60">
        <f t="shared" si="8"/>
        <v>445.50099999999998</v>
      </c>
      <c r="J14" s="60">
        <f t="shared" si="8"/>
        <v>445.50099999999998</v>
      </c>
      <c r="K14" s="60">
        <f t="shared" si="8"/>
        <v>445.50099999999998</v>
      </c>
      <c r="L14" s="60">
        <f t="shared" si="8"/>
        <v>445.50099999999998</v>
      </c>
      <c r="M14" s="60">
        <f t="shared" si="8"/>
        <v>445.50099999999998</v>
      </c>
      <c r="N14" s="60">
        <f t="shared" si="8"/>
        <v>445.50099999999998</v>
      </c>
      <c r="O14" s="59">
        <f t="shared" si="6"/>
        <v>5346.0120000000015</v>
      </c>
    </row>
    <row r="15" spans="1:15" x14ac:dyDescent="0.3">
      <c r="A15" s="27"/>
      <c r="B15" s="47" t="s">
        <v>62</v>
      </c>
      <c r="C15" s="60">
        <v>58.65</v>
      </c>
      <c r="D15" s="60">
        <f>$C$15</f>
        <v>58.65</v>
      </c>
      <c r="E15" s="60">
        <f t="shared" ref="E15:N15" si="9">$C$15</f>
        <v>58.65</v>
      </c>
      <c r="F15" s="60">
        <f t="shared" si="9"/>
        <v>58.65</v>
      </c>
      <c r="G15" s="60">
        <f t="shared" si="9"/>
        <v>58.65</v>
      </c>
      <c r="H15" s="60">
        <f t="shared" si="9"/>
        <v>58.65</v>
      </c>
      <c r="I15" s="60">
        <f t="shared" si="9"/>
        <v>58.65</v>
      </c>
      <c r="J15" s="60">
        <f t="shared" si="9"/>
        <v>58.65</v>
      </c>
      <c r="K15" s="60">
        <f t="shared" si="9"/>
        <v>58.65</v>
      </c>
      <c r="L15" s="60">
        <f t="shared" si="9"/>
        <v>58.65</v>
      </c>
      <c r="M15" s="60">
        <f t="shared" si="9"/>
        <v>58.65</v>
      </c>
      <c r="N15" s="60">
        <f t="shared" si="9"/>
        <v>58.65</v>
      </c>
      <c r="O15" s="59">
        <f t="shared" si="6"/>
        <v>703.79999999999984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190.929</v>
      </c>
      <c r="D16" s="60">
        <f>$C$16</f>
        <v>190.929</v>
      </c>
      <c r="E16" s="60">
        <f t="shared" ref="E16:N16" si="10">$C$16</f>
        <v>190.929</v>
      </c>
      <c r="F16" s="60">
        <f t="shared" si="10"/>
        <v>190.929</v>
      </c>
      <c r="G16" s="60">
        <f t="shared" si="10"/>
        <v>190.929</v>
      </c>
      <c r="H16" s="60">
        <f t="shared" si="10"/>
        <v>190.929</v>
      </c>
      <c r="I16" s="60">
        <f t="shared" si="10"/>
        <v>190.929</v>
      </c>
      <c r="J16" s="60">
        <f t="shared" si="10"/>
        <v>190.929</v>
      </c>
      <c r="K16" s="60">
        <f t="shared" si="10"/>
        <v>190.929</v>
      </c>
      <c r="L16" s="60">
        <f t="shared" si="10"/>
        <v>190.929</v>
      </c>
      <c r="M16" s="60">
        <f t="shared" si="10"/>
        <v>190.929</v>
      </c>
      <c r="N16" s="60">
        <f t="shared" si="10"/>
        <v>190.929</v>
      </c>
      <c r="O16" s="59">
        <f t="shared" si="6"/>
        <v>2291.1480000000006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318.21500000000003</v>
      </c>
      <c r="D17" s="61">
        <f>$C$17</f>
        <v>318.21500000000003</v>
      </c>
      <c r="E17" s="61">
        <f t="shared" ref="E17:N17" si="11">$C$17</f>
        <v>318.21500000000003</v>
      </c>
      <c r="F17" s="61">
        <f t="shared" si="11"/>
        <v>318.21500000000003</v>
      </c>
      <c r="G17" s="61">
        <f t="shared" si="11"/>
        <v>318.21500000000003</v>
      </c>
      <c r="H17" s="61">
        <f t="shared" si="11"/>
        <v>318.21500000000003</v>
      </c>
      <c r="I17" s="61">
        <f t="shared" si="11"/>
        <v>318.21500000000003</v>
      </c>
      <c r="J17" s="61">
        <f t="shared" si="11"/>
        <v>318.21500000000003</v>
      </c>
      <c r="K17" s="61">
        <f t="shared" si="11"/>
        <v>318.21500000000003</v>
      </c>
      <c r="L17" s="61">
        <f t="shared" si="11"/>
        <v>318.21500000000003</v>
      </c>
      <c r="M17" s="61">
        <f t="shared" si="11"/>
        <v>318.21500000000003</v>
      </c>
      <c r="N17" s="61">
        <f t="shared" si="11"/>
        <v>318.21500000000003</v>
      </c>
      <c r="O17" s="59">
        <f t="shared" si="6"/>
        <v>3818.5800000000013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636.43000000000006</v>
      </c>
      <c r="D18" s="59">
        <f>$C$18</f>
        <v>636.43000000000006</v>
      </c>
      <c r="E18" s="59">
        <f t="shared" ref="E18:N18" si="12">$C$18</f>
        <v>636.43000000000006</v>
      </c>
      <c r="F18" s="59">
        <f t="shared" si="12"/>
        <v>636.43000000000006</v>
      </c>
      <c r="G18" s="59">
        <f t="shared" si="12"/>
        <v>636.43000000000006</v>
      </c>
      <c r="H18" s="59">
        <f t="shared" si="12"/>
        <v>636.43000000000006</v>
      </c>
      <c r="I18" s="59">
        <f t="shared" si="12"/>
        <v>636.43000000000006</v>
      </c>
      <c r="J18" s="59">
        <f t="shared" si="12"/>
        <v>636.43000000000006</v>
      </c>
      <c r="K18" s="59">
        <f t="shared" si="12"/>
        <v>636.43000000000006</v>
      </c>
      <c r="L18" s="59">
        <f t="shared" si="12"/>
        <v>636.43000000000006</v>
      </c>
      <c r="M18" s="59">
        <f t="shared" si="12"/>
        <v>636.43000000000006</v>
      </c>
      <c r="N18" s="59">
        <f t="shared" si="12"/>
        <v>636.43000000000006</v>
      </c>
      <c r="O18" s="59">
        <f t="shared" si="6"/>
        <v>7637.1600000000026</v>
      </c>
    </row>
    <row r="19" spans="1:15" x14ac:dyDescent="0.3">
      <c r="A19" s="27">
        <f t="shared" si="3"/>
        <v>-6.4684254356331414E-3</v>
      </c>
      <c r="B19" s="47" t="s">
        <v>59</v>
      </c>
      <c r="C19" s="61">
        <v>411.67</v>
      </c>
      <c r="D19" s="59">
        <f>$C$19</f>
        <v>411.67</v>
      </c>
      <c r="E19" s="59">
        <f t="shared" ref="E19:N19" si="13">$C$19</f>
        <v>411.67</v>
      </c>
      <c r="F19" s="59">
        <f t="shared" si="13"/>
        <v>411.67</v>
      </c>
      <c r="G19" s="59">
        <f t="shared" si="13"/>
        <v>411.67</v>
      </c>
      <c r="H19" s="59">
        <f t="shared" si="13"/>
        <v>411.67</v>
      </c>
      <c r="I19" s="59">
        <f t="shared" si="13"/>
        <v>411.67</v>
      </c>
      <c r="J19" s="59">
        <f t="shared" si="13"/>
        <v>411.67</v>
      </c>
      <c r="K19" s="59">
        <f t="shared" si="13"/>
        <v>411.67</v>
      </c>
      <c r="L19" s="59">
        <f t="shared" si="13"/>
        <v>411.67</v>
      </c>
      <c r="M19" s="59">
        <f t="shared" si="13"/>
        <v>411.67</v>
      </c>
      <c r="N19" s="59">
        <f t="shared" si="13"/>
        <v>411.67</v>
      </c>
      <c r="O19" s="59">
        <f t="shared" si="6"/>
        <v>4940.04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55037.974999999991</v>
      </c>
      <c r="D21" s="71">
        <f t="shared" ref="D21:F21" si="14">SUM(D11:D20)</f>
        <v>55037.974999999991</v>
      </c>
      <c r="E21" s="71">
        <f t="shared" si="14"/>
        <v>55037.974999999991</v>
      </c>
      <c r="F21" s="71">
        <f t="shared" si="14"/>
        <v>55037.974999999991</v>
      </c>
      <c r="G21" s="72">
        <f>SUM(G11:G20)</f>
        <v>55037.974999999991</v>
      </c>
      <c r="H21" s="72">
        <f t="shared" ref="H21:N21" si="15">SUM(H11:H20)</f>
        <v>55037.974999999991</v>
      </c>
      <c r="I21" s="72">
        <f t="shared" si="15"/>
        <v>55037.974999999991</v>
      </c>
      <c r="J21" s="72">
        <f t="shared" si="15"/>
        <v>55037.974999999991</v>
      </c>
      <c r="K21" s="72">
        <f t="shared" si="15"/>
        <v>55037.974999999991</v>
      </c>
      <c r="L21" s="72">
        <f t="shared" si="15"/>
        <v>55037.974999999991</v>
      </c>
      <c r="M21" s="72">
        <f t="shared" si="15"/>
        <v>55037.974999999991</v>
      </c>
      <c r="N21" s="72">
        <f t="shared" si="15"/>
        <v>55037.974999999991</v>
      </c>
      <c r="O21" s="72">
        <f>SUM(O11:O20)</f>
        <v>660455.70000000007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8605.0250000000087</v>
      </c>
      <c r="D23" s="71">
        <f t="shared" si="16"/>
        <v>8605.0250000000087</v>
      </c>
      <c r="E23" s="71">
        <f t="shared" si="16"/>
        <v>8605.0250000000087</v>
      </c>
      <c r="F23" s="71">
        <f t="shared" si="16"/>
        <v>8605.0250000000087</v>
      </c>
      <c r="G23" s="75">
        <f t="shared" si="16"/>
        <v>8605.0250000000087</v>
      </c>
      <c r="H23" s="75">
        <f t="shared" si="16"/>
        <v>8605.0250000000087</v>
      </c>
      <c r="I23" s="75">
        <f t="shared" si="16"/>
        <v>8605.0250000000087</v>
      </c>
      <c r="J23" s="75">
        <f t="shared" si="16"/>
        <v>8605.0250000000087</v>
      </c>
      <c r="K23" s="75">
        <f t="shared" si="16"/>
        <v>8605.0250000000087</v>
      </c>
      <c r="L23" s="75">
        <f t="shared" si="16"/>
        <v>8605.0250000000087</v>
      </c>
      <c r="M23" s="75">
        <f t="shared" si="16"/>
        <v>8605.0250000000087</v>
      </c>
      <c r="N23" s="75">
        <f t="shared" si="16"/>
        <v>8605.0250000000087</v>
      </c>
      <c r="O23" s="75">
        <f t="shared" si="16"/>
        <v>103260.29999999993</v>
      </c>
    </row>
    <row r="24" spans="1:15" x14ac:dyDescent="0.3">
      <c r="A24" s="23"/>
      <c r="B24" s="78" t="s">
        <v>64</v>
      </c>
      <c r="C24" s="79">
        <f>C23/C9</f>
        <v>0.13520772119478983</v>
      </c>
      <c r="D24" s="79">
        <f t="shared" ref="D24:O24" si="17">D23/D9</f>
        <v>0.13520772119478983</v>
      </c>
      <c r="E24" s="79">
        <f t="shared" si="17"/>
        <v>0.13520772119478983</v>
      </c>
      <c r="F24" s="79">
        <f t="shared" si="17"/>
        <v>0.13520772119478983</v>
      </c>
      <c r="G24" s="79">
        <f t="shared" si="17"/>
        <v>0.13520772119478983</v>
      </c>
      <c r="H24" s="79">
        <f t="shared" si="17"/>
        <v>0.13520772119478983</v>
      </c>
      <c r="I24" s="79">
        <f t="shared" si="17"/>
        <v>0.13520772119478983</v>
      </c>
      <c r="J24" s="79">
        <f t="shared" si="17"/>
        <v>0.13520772119478983</v>
      </c>
      <c r="K24" s="79">
        <f t="shared" si="17"/>
        <v>0.13520772119478983</v>
      </c>
      <c r="L24" s="79">
        <f t="shared" si="17"/>
        <v>0.13520772119478983</v>
      </c>
      <c r="M24" s="79">
        <f t="shared" si="17"/>
        <v>0.13520772119478983</v>
      </c>
      <c r="N24" s="79">
        <f t="shared" si="17"/>
        <v>0.13520772119478983</v>
      </c>
      <c r="O24" s="79">
        <f t="shared" si="17"/>
        <v>0.1352077211947896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0.13520772119478983</v>
      </c>
      <c r="B27" s="69" t="s">
        <v>19</v>
      </c>
      <c r="C27" s="71">
        <f t="shared" ref="C27:O27" si="19">C26+C23</f>
        <v>8605.0250000000087</v>
      </c>
      <c r="D27" s="71">
        <f t="shared" si="19"/>
        <v>8605.0250000000087</v>
      </c>
      <c r="E27" s="71">
        <f t="shared" si="19"/>
        <v>8605.0250000000087</v>
      </c>
      <c r="F27" s="71">
        <f t="shared" si="19"/>
        <v>8605.0250000000087</v>
      </c>
      <c r="G27" s="75">
        <f t="shared" si="19"/>
        <v>8605.0250000000087</v>
      </c>
      <c r="H27" s="75">
        <f t="shared" si="19"/>
        <v>8605.0250000000087</v>
      </c>
      <c r="I27" s="75">
        <f t="shared" si="19"/>
        <v>8605.0250000000087</v>
      </c>
      <c r="J27" s="75">
        <f t="shared" si="19"/>
        <v>8605.0250000000087</v>
      </c>
      <c r="K27" s="75">
        <f t="shared" si="19"/>
        <v>8605.0250000000087</v>
      </c>
      <c r="L27" s="75">
        <f t="shared" si="19"/>
        <v>8605.0250000000087</v>
      </c>
      <c r="M27" s="75">
        <f t="shared" si="19"/>
        <v>8605.0250000000087</v>
      </c>
      <c r="N27" s="75">
        <f t="shared" si="19"/>
        <v>8605.0250000000087</v>
      </c>
      <c r="O27" s="75">
        <f t="shared" si="19"/>
        <v>103260.29999999993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0.13520772119478983</v>
      </c>
      <c r="B31" s="69" t="s">
        <v>23</v>
      </c>
      <c r="C31" s="71">
        <f t="shared" ref="C31:O31" si="20">C27+C29+C30</f>
        <v>8605.0250000000087</v>
      </c>
      <c r="D31" s="71">
        <f t="shared" si="20"/>
        <v>8605.0250000000087</v>
      </c>
      <c r="E31" s="71">
        <f t="shared" si="20"/>
        <v>8605.0250000000087</v>
      </c>
      <c r="F31" s="71">
        <f t="shared" si="20"/>
        <v>8605.0250000000087</v>
      </c>
      <c r="G31" s="75">
        <f t="shared" si="20"/>
        <v>8605.0250000000087</v>
      </c>
      <c r="H31" s="75">
        <f t="shared" si="20"/>
        <v>8605.0250000000087</v>
      </c>
      <c r="I31" s="75">
        <f t="shared" si="20"/>
        <v>8605.0250000000087</v>
      </c>
      <c r="J31" s="75">
        <f t="shared" si="20"/>
        <v>8605.0250000000087</v>
      </c>
      <c r="K31" s="75">
        <f t="shared" si="20"/>
        <v>8605.0250000000087</v>
      </c>
      <c r="L31" s="75">
        <f t="shared" si="20"/>
        <v>8605.0250000000087</v>
      </c>
      <c r="M31" s="75">
        <f t="shared" si="20"/>
        <v>8605.0250000000087</v>
      </c>
      <c r="N31" s="75">
        <f t="shared" si="20"/>
        <v>8605.0250000000087</v>
      </c>
      <c r="O31" s="75">
        <f t="shared" si="20"/>
        <v>103260.29999999993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-2400.8019750000026</v>
      </c>
      <c r="D33" s="16">
        <f t="shared" si="21"/>
        <v>-2400.8019750000026</v>
      </c>
      <c r="E33" s="16">
        <f t="shared" si="21"/>
        <v>-2400.8019750000026</v>
      </c>
      <c r="F33" s="16">
        <f t="shared" si="21"/>
        <v>-2400.8019750000026</v>
      </c>
      <c r="G33" s="17">
        <f>SUM(C33:F33)</f>
        <v>-9603.2079000000103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0.38993906792577387</v>
      </c>
      <c r="B35" s="18" t="s">
        <v>17</v>
      </c>
      <c r="C35" s="19">
        <f>C31+C33</f>
        <v>6204.2230250000066</v>
      </c>
      <c r="D35" s="19">
        <f>D31+D33</f>
        <v>6204.2230250000066</v>
      </c>
      <c r="E35" s="19">
        <f>E31+E33</f>
        <v>6204.2230250000066</v>
      </c>
      <c r="F35" s="19">
        <f>F31+F33</f>
        <v>6204.2230250000066</v>
      </c>
      <c r="G35" s="20">
        <f>SUM(C35:F35)</f>
        <v>24816.892100000026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63643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63643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63643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1272.8600000000001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6364.3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-411.67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-411.67</v>
      </c>
      <c r="F72" s="44">
        <f>E72*1.22</f>
        <v>-502.23740000000004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21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2A255-F24B-43C0-8037-1832B7DFA964}">
  <dimension ref="A1:O72"/>
  <sheetViews>
    <sheetView topLeftCell="B1" zoomScale="80" zoomScaleNormal="80" workbookViewId="0">
      <selection activeCell="C12" sqref="C12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82" t="s">
        <v>69</v>
      </c>
      <c r="C2" s="82"/>
      <c r="D2" s="82"/>
      <c r="E2" s="82"/>
      <c r="F2" s="82"/>
      <c r="G2" s="82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5070.58</v>
      </c>
      <c r="D6" s="11">
        <f>$C$6</f>
        <v>5070.58</v>
      </c>
      <c r="E6" s="11">
        <f t="shared" ref="E6:N6" si="0">$C$6</f>
        <v>5070.58</v>
      </c>
      <c r="F6" s="11">
        <f t="shared" si="0"/>
        <v>5070.58</v>
      </c>
      <c r="G6" s="11">
        <f t="shared" si="0"/>
        <v>5070.58</v>
      </c>
      <c r="H6" s="11">
        <f t="shared" si="0"/>
        <v>5070.58</v>
      </c>
      <c r="I6" s="11">
        <f t="shared" si="0"/>
        <v>5070.58</v>
      </c>
      <c r="J6" s="11">
        <f t="shared" si="0"/>
        <v>5070.58</v>
      </c>
      <c r="K6" s="11">
        <f t="shared" si="0"/>
        <v>5070.58</v>
      </c>
      <c r="L6" s="11">
        <f t="shared" si="0"/>
        <v>5070.58</v>
      </c>
      <c r="M6" s="11">
        <f t="shared" si="0"/>
        <v>5070.58</v>
      </c>
      <c r="N6" s="11">
        <f t="shared" si="0"/>
        <v>5070.58</v>
      </c>
      <c r="O6" s="11">
        <f>SUM(C6:N6)</f>
        <v>60846.960000000014</v>
      </c>
    </row>
    <row r="7" spans="1:15" x14ac:dyDescent="0.3">
      <c r="A7" s="23"/>
      <c r="B7" s="54" t="s">
        <v>45</v>
      </c>
      <c r="C7" s="56">
        <v>2730.31</v>
      </c>
      <c r="D7" s="56">
        <f>$C$7</f>
        <v>2730.31</v>
      </c>
      <c r="E7" s="56">
        <f t="shared" ref="E7:N7" si="1">$C$7</f>
        <v>2730.31</v>
      </c>
      <c r="F7" s="56">
        <f t="shared" si="1"/>
        <v>2730.31</v>
      </c>
      <c r="G7" s="56">
        <f t="shared" si="1"/>
        <v>2730.31</v>
      </c>
      <c r="H7" s="56">
        <f t="shared" si="1"/>
        <v>2730.31</v>
      </c>
      <c r="I7" s="56">
        <f t="shared" si="1"/>
        <v>2730.31</v>
      </c>
      <c r="J7" s="56">
        <f t="shared" si="1"/>
        <v>2730.31</v>
      </c>
      <c r="K7" s="56">
        <f t="shared" si="1"/>
        <v>2730.31</v>
      </c>
      <c r="L7" s="56">
        <f t="shared" si="1"/>
        <v>2730.31</v>
      </c>
      <c r="M7" s="56">
        <f t="shared" si="1"/>
        <v>2730.31</v>
      </c>
      <c r="N7" s="56">
        <f t="shared" si="1"/>
        <v>2730.31</v>
      </c>
      <c r="O7" s="28">
        <f>SUM(C7:N7)</f>
        <v>32763.720000000005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7800.8899999999994</v>
      </c>
      <c r="D9" s="73">
        <f t="shared" ref="D9:N9" si="2">SUM(D6:D7)</f>
        <v>7800.8899999999994</v>
      </c>
      <c r="E9" s="73">
        <f t="shared" si="2"/>
        <v>7800.8899999999994</v>
      </c>
      <c r="F9" s="73">
        <f t="shared" si="2"/>
        <v>7800.8899999999994</v>
      </c>
      <c r="G9" s="73">
        <f t="shared" si="2"/>
        <v>7800.8899999999994</v>
      </c>
      <c r="H9" s="73">
        <f t="shared" si="2"/>
        <v>7800.8899999999994</v>
      </c>
      <c r="I9" s="73">
        <f t="shared" si="2"/>
        <v>7800.8899999999994</v>
      </c>
      <c r="J9" s="73">
        <f t="shared" si="2"/>
        <v>7800.8899999999994</v>
      </c>
      <c r="K9" s="73">
        <f t="shared" si="2"/>
        <v>7800.8899999999994</v>
      </c>
      <c r="L9" s="73">
        <f t="shared" si="2"/>
        <v>7800.8899999999994</v>
      </c>
      <c r="M9" s="73">
        <f t="shared" si="2"/>
        <v>7800.8899999999994</v>
      </c>
      <c r="N9" s="73">
        <f t="shared" si="2"/>
        <v>7800.8899999999994</v>
      </c>
      <c r="O9" s="74">
        <f>SUM(O6:O7)</f>
        <v>93610.680000000022</v>
      </c>
    </row>
    <row r="10" spans="1:15" x14ac:dyDescent="0.3">
      <c r="A10" s="23"/>
    </row>
    <row r="11" spans="1:15" x14ac:dyDescent="0.3">
      <c r="A11" s="27">
        <f t="shared" ref="A11:A19" si="3">-G11/$G$9</f>
        <v>-0.65</v>
      </c>
      <c r="B11" s="46" t="s">
        <v>32</v>
      </c>
      <c r="C11" s="58">
        <f>(C6*65%)+(C7*65%)</f>
        <v>5070.5784999999996</v>
      </c>
      <c r="D11" s="58">
        <f>$C$11</f>
        <v>5070.5784999999996</v>
      </c>
      <c r="E11" s="58">
        <f t="shared" ref="E11:N11" si="4">$C$11</f>
        <v>5070.5784999999996</v>
      </c>
      <c r="F11" s="58">
        <f t="shared" si="4"/>
        <v>5070.5784999999996</v>
      </c>
      <c r="G11" s="58">
        <f t="shared" si="4"/>
        <v>5070.5784999999996</v>
      </c>
      <c r="H11" s="58">
        <f t="shared" si="4"/>
        <v>5070.5784999999996</v>
      </c>
      <c r="I11" s="58">
        <f t="shared" si="4"/>
        <v>5070.5784999999996</v>
      </c>
      <c r="J11" s="58">
        <f t="shared" si="4"/>
        <v>5070.5784999999996</v>
      </c>
      <c r="K11" s="58">
        <f t="shared" si="4"/>
        <v>5070.5784999999996</v>
      </c>
      <c r="L11" s="58">
        <f t="shared" si="4"/>
        <v>5070.5784999999996</v>
      </c>
      <c r="M11" s="58">
        <f t="shared" si="4"/>
        <v>5070.5784999999996</v>
      </c>
      <c r="N11" s="58">
        <f t="shared" si="4"/>
        <v>5070.5784999999996</v>
      </c>
      <c r="O11" s="58">
        <f>SUM(C11:N11)</f>
        <v>60846.94200000001</v>
      </c>
    </row>
    <row r="12" spans="1:15" x14ac:dyDescent="0.3">
      <c r="A12" s="27">
        <f t="shared" si="3"/>
        <v>-0.22409109729787244</v>
      </c>
      <c r="B12" s="47" t="s">
        <v>60</v>
      </c>
      <c r="C12" s="59">
        <v>1748.11</v>
      </c>
      <c r="D12" s="59">
        <f>$C$12</f>
        <v>1748.11</v>
      </c>
      <c r="E12" s="59">
        <f t="shared" ref="E12:N12" si="5">$C$12</f>
        <v>1748.11</v>
      </c>
      <c r="F12" s="59">
        <f t="shared" si="5"/>
        <v>1748.11</v>
      </c>
      <c r="G12" s="59">
        <f t="shared" si="5"/>
        <v>1748.11</v>
      </c>
      <c r="H12" s="59">
        <f t="shared" si="5"/>
        <v>1748.11</v>
      </c>
      <c r="I12" s="59">
        <f t="shared" si="5"/>
        <v>1748.11</v>
      </c>
      <c r="J12" s="59">
        <f t="shared" si="5"/>
        <v>1748.11</v>
      </c>
      <c r="K12" s="59">
        <f t="shared" si="5"/>
        <v>1748.11</v>
      </c>
      <c r="L12" s="59">
        <f t="shared" si="5"/>
        <v>1748.11</v>
      </c>
      <c r="M12" s="59">
        <f t="shared" si="5"/>
        <v>1748.11</v>
      </c>
      <c r="N12" s="59">
        <f t="shared" si="5"/>
        <v>1748.11</v>
      </c>
      <c r="O12" s="59">
        <f t="shared" ref="O12:O19" si="6">SUM(C12:N12)</f>
        <v>20977.320000000003</v>
      </c>
    </row>
    <row r="13" spans="1:15" x14ac:dyDescent="0.3">
      <c r="A13" s="27"/>
      <c r="B13" s="47" t="s">
        <v>63</v>
      </c>
      <c r="C13" s="59">
        <v>582.70000000000005</v>
      </c>
      <c r="D13" s="59">
        <f>C13</f>
        <v>582.70000000000005</v>
      </c>
      <c r="E13" s="59">
        <f t="shared" ref="E13:N13" si="7">D13</f>
        <v>582.70000000000005</v>
      </c>
      <c r="F13" s="59">
        <f t="shared" si="7"/>
        <v>582.70000000000005</v>
      </c>
      <c r="G13" s="59">
        <f t="shared" si="7"/>
        <v>582.70000000000005</v>
      </c>
      <c r="H13" s="59">
        <f t="shared" si="7"/>
        <v>582.70000000000005</v>
      </c>
      <c r="I13" s="59">
        <f t="shared" si="7"/>
        <v>582.70000000000005</v>
      </c>
      <c r="J13" s="59">
        <f t="shared" si="7"/>
        <v>582.70000000000005</v>
      </c>
      <c r="K13" s="59">
        <f t="shared" si="7"/>
        <v>582.70000000000005</v>
      </c>
      <c r="L13" s="59">
        <f t="shared" si="7"/>
        <v>582.70000000000005</v>
      </c>
      <c r="M13" s="59">
        <f t="shared" si="7"/>
        <v>582.70000000000005</v>
      </c>
      <c r="N13" s="59">
        <f t="shared" si="7"/>
        <v>582.70000000000005</v>
      </c>
      <c r="O13" s="59">
        <f t="shared" si="6"/>
        <v>6992.3999999999987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54.606229999999989</v>
      </c>
      <c r="D14" s="60">
        <f>$C$14</f>
        <v>54.606229999999989</v>
      </c>
      <c r="E14" s="60">
        <f t="shared" ref="E14:N14" si="8">$C$14</f>
        <v>54.606229999999989</v>
      </c>
      <c r="F14" s="60">
        <f t="shared" si="8"/>
        <v>54.606229999999989</v>
      </c>
      <c r="G14" s="60">
        <f t="shared" si="8"/>
        <v>54.606229999999989</v>
      </c>
      <c r="H14" s="60">
        <f t="shared" si="8"/>
        <v>54.606229999999989</v>
      </c>
      <c r="I14" s="60">
        <f t="shared" si="8"/>
        <v>54.606229999999989</v>
      </c>
      <c r="J14" s="60">
        <f t="shared" si="8"/>
        <v>54.606229999999989</v>
      </c>
      <c r="K14" s="60">
        <f t="shared" si="8"/>
        <v>54.606229999999989</v>
      </c>
      <c r="L14" s="60">
        <f t="shared" si="8"/>
        <v>54.606229999999989</v>
      </c>
      <c r="M14" s="60">
        <f t="shared" si="8"/>
        <v>54.606229999999989</v>
      </c>
      <c r="N14" s="60">
        <f t="shared" si="8"/>
        <v>54.606229999999989</v>
      </c>
      <c r="O14" s="59">
        <f t="shared" si="6"/>
        <v>655.2747599999999</v>
      </c>
    </row>
    <row r="15" spans="1:15" x14ac:dyDescent="0.3">
      <c r="A15" s="27"/>
      <c r="B15" s="47" t="s">
        <v>62</v>
      </c>
      <c r="C15" s="60">
        <v>36.520000000000003</v>
      </c>
      <c r="D15" s="60">
        <f>$C$15</f>
        <v>36.520000000000003</v>
      </c>
      <c r="E15" s="60">
        <f t="shared" ref="E15:N15" si="9">$C$15</f>
        <v>36.520000000000003</v>
      </c>
      <c r="F15" s="60">
        <f t="shared" si="9"/>
        <v>36.520000000000003</v>
      </c>
      <c r="G15" s="60">
        <f t="shared" si="9"/>
        <v>36.520000000000003</v>
      </c>
      <c r="H15" s="60">
        <f t="shared" si="9"/>
        <v>36.520000000000003</v>
      </c>
      <c r="I15" s="60">
        <f t="shared" si="9"/>
        <v>36.520000000000003</v>
      </c>
      <c r="J15" s="60">
        <f t="shared" si="9"/>
        <v>36.520000000000003</v>
      </c>
      <c r="K15" s="60">
        <f t="shared" si="9"/>
        <v>36.520000000000003</v>
      </c>
      <c r="L15" s="60">
        <f t="shared" si="9"/>
        <v>36.520000000000003</v>
      </c>
      <c r="M15" s="60">
        <f t="shared" si="9"/>
        <v>36.520000000000003</v>
      </c>
      <c r="N15" s="60">
        <f t="shared" si="9"/>
        <v>36.520000000000003</v>
      </c>
      <c r="O15" s="59">
        <f t="shared" si="6"/>
        <v>438.23999999999995</v>
      </c>
    </row>
    <row r="16" spans="1:15" x14ac:dyDescent="0.3">
      <c r="A16" s="27">
        <f t="shared" si="3"/>
        <v>-2.9999999999999996E-3</v>
      </c>
      <c r="B16" s="47" t="s">
        <v>40</v>
      </c>
      <c r="C16" s="60">
        <f>C9*0.3%</f>
        <v>23.402669999999997</v>
      </c>
      <c r="D16" s="60">
        <f>$C$16</f>
        <v>23.402669999999997</v>
      </c>
      <c r="E16" s="60">
        <f t="shared" ref="E16:N16" si="10">$C$16</f>
        <v>23.402669999999997</v>
      </c>
      <c r="F16" s="60">
        <f t="shared" si="10"/>
        <v>23.402669999999997</v>
      </c>
      <c r="G16" s="60">
        <f t="shared" si="10"/>
        <v>23.402669999999997</v>
      </c>
      <c r="H16" s="60">
        <f t="shared" si="10"/>
        <v>23.402669999999997</v>
      </c>
      <c r="I16" s="60">
        <f t="shared" si="10"/>
        <v>23.402669999999997</v>
      </c>
      <c r="J16" s="60">
        <f t="shared" si="10"/>
        <v>23.402669999999997</v>
      </c>
      <c r="K16" s="60">
        <f t="shared" si="10"/>
        <v>23.402669999999997</v>
      </c>
      <c r="L16" s="60">
        <f t="shared" si="10"/>
        <v>23.402669999999997</v>
      </c>
      <c r="M16" s="60">
        <f t="shared" si="10"/>
        <v>23.402669999999997</v>
      </c>
      <c r="N16" s="60">
        <f t="shared" si="10"/>
        <v>23.402669999999997</v>
      </c>
      <c r="O16" s="59">
        <f t="shared" si="6"/>
        <v>280.83203999999995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39.004449999999999</v>
      </c>
      <c r="D17" s="61">
        <f>$C$17</f>
        <v>39.004449999999999</v>
      </c>
      <c r="E17" s="61">
        <f t="shared" ref="E17:N17" si="11">$C$17</f>
        <v>39.004449999999999</v>
      </c>
      <c r="F17" s="61">
        <f t="shared" si="11"/>
        <v>39.004449999999999</v>
      </c>
      <c r="G17" s="61">
        <f t="shared" si="11"/>
        <v>39.004449999999999</v>
      </c>
      <c r="H17" s="61">
        <f t="shared" si="11"/>
        <v>39.004449999999999</v>
      </c>
      <c r="I17" s="61">
        <f t="shared" si="11"/>
        <v>39.004449999999999</v>
      </c>
      <c r="J17" s="61">
        <f t="shared" si="11"/>
        <v>39.004449999999999</v>
      </c>
      <c r="K17" s="61">
        <f t="shared" si="11"/>
        <v>39.004449999999999</v>
      </c>
      <c r="L17" s="61">
        <f t="shared" si="11"/>
        <v>39.004449999999999</v>
      </c>
      <c r="M17" s="61">
        <f t="shared" si="11"/>
        <v>39.004449999999999</v>
      </c>
      <c r="N17" s="61">
        <f t="shared" si="11"/>
        <v>39.004449999999999</v>
      </c>
      <c r="O17" s="59">
        <f t="shared" si="6"/>
        <v>468.05340000000007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78.008899999999997</v>
      </c>
      <c r="D18" s="59">
        <f>$C$18</f>
        <v>78.008899999999997</v>
      </c>
      <c r="E18" s="59">
        <f t="shared" ref="E18:N18" si="12">$C$18</f>
        <v>78.008899999999997</v>
      </c>
      <c r="F18" s="59">
        <f t="shared" si="12"/>
        <v>78.008899999999997</v>
      </c>
      <c r="G18" s="59">
        <f t="shared" si="12"/>
        <v>78.008899999999997</v>
      </c>
      <c r="H18" s="59">
        <f t="shared" si="12"/>
        <v>78.008899999999997</v>
      </c>
      <c r="I18" s="59">
        <f t="shared" si="12"/>
        <v>78.008899999999997</v>
      </c>
      <c r="J18" s="59">
        <f t="shared" si="12"/>
        <v>78.008899999999997</v>
      </c>
      <c r="K18" s="59">
        <f t="shared" si="12"/>
        <v>78.008899999999997</v>
      </c>
      <c r="L18" s="59">
        <f t="shared" si="12"/>
        <v>78.008899999999997</v>
      </c>
      <c r="M18" s="59">
        <f t="shared" si="12"/>
        <v>78.008899999999997</v>
      </c>
      <c r="N18" s="59">
        <f t="shared" si="12"/>
        <v>78.008899999999997</v>
      </c>
      <c r="O18" s="59">
        <f t="shared" si="6"/>
        <v>936.10680000000013</v>
      </c>
    </row>
    <row r="19" spans="1:15" x14ac:dyDescent="0.3">
      <c r="A19" s="27">
        <f t="shared" si="3"/>
        <v>-4.5507627975782255E-3</v>
      </c>
      <c r="B19" s="47" t="s">
        <v>59</v>
      </c>
      <c r="C19" s="61">
        <v>35.5</v>
      </c>
      <c r="D19" s="59">
        <f>$C$19</f>
        <v>35.5</v>
      </c>
      <c r="E19" s="59">
        <f t="shared" ref="E19:N19" si="13">$C$19</f>
        <v>35.5</v>
      </c>
      <c r="F19" s="59">
        <f t="shared" si="13"/>
        <v>35.5</v>
      </c>
      <c r="G19" s="59">
        <f t="shared" si="13"/>
        <v>35.5</v>
      </c>
      <c r="H19" s="59">
        <f t="shared" si="13"/>
        <v>35.5</v>
      </c>
      <c r="I19" s="59">
        <f t="shared" si="13"/>
        <v>35.5</v>
      </c>
      <c r="J19" s="59">
        <f t="shared" si="13"/>
        <v>35.5</v>
      </c>
      <c r="K19" s="59">
        <f t="shared" si="13"/>
        <v>35.5</v>
      </c>
      <c r="L19" s="59">
        <f t="shared" si="13"/>
        <v>35.5</v>
      </c>
      <c r="M19" s="59">
        <f t="shared" si="13"/>
        <v>35.5</v>
      </c>
      <c r="N19" s="59">
        <f t="shared" si="13"/>
        <v>35.5</v>
      </c>
      <c r="O19" s="59">
        <f t="shared" si="6"/>
        <v>426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7668.4307500000004</v>
      </c>
      <c r="D21" s="71">
        <f t="shared" ref="D21:F21" si="14">SUM(D11:D20)</f>
        <v>7668.4307500000004</v>
      </c>
      <c r="E21" s="71">
        <f t="shared" si="14"/>
        <v>7668.4307500000004</v>
      </c>
      <c r="F21" s="71">
        <f t="shared" si="14"/>
        <v>7668.4307500000004</v>
      </c>
      <c r="G21" s="72">
        <f>SUM(G11:G20)</f>
        <v>7668.4307500000004</v>
      </c>
      <c r="H21" s="72">
        <f t="shared" ref="H21:N21" si="15">SUM(H11:H20)</f>
        <v>7668.4307500000004</v>
      </c>
      <c r="I21" s="72">
        <f t="shared" si="15"/>
        <v>7668.4307500000004</v>
      </c>
      <c r="J21" s="72">
        <f t="shared" si="15"/>
        <v>7668.4307500000004</v>
      </c>
      <c r="K21" s="72">
        <f t="shared" si="15"/>
        <v>7668.4307500000004</v>
      </c>
      <c r="L21" s="72">
        <f t="shared" si="15"/>
        <v>7668.4307500000004</v>
      </c>
      <c r="M21" s="72">
        <f t="shared" si="15"/>
        <v>7668.4307500000004</v>
      </c>
      <c r="N21" s="72">
        <f t="shared" si="15"/>
        <v>7668.4307500000004</v>
      </c>
      <c r="O21" s="72">
        <f>SUM(O11:O20)</f>
        <v>92021.169000000009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132.45924999999897</v>
      </c>
      <c r="D23" s="71">
        <f t="shared" si="16"/>
        <v>132.45924999999897</v>
      </c>
      <c r="E23" s="71">
        <f t="shared" si="16"/>
        <v>132.45924999999897</v>
      </c>
      <c r="F23" s="71">
        <f t="shared" si="16"/>
        <v>132.45924999999897</v>
      </c>
      <c r="G23" s="75">
        <f t="shared" si="16"/>
        <v>132.45924999999897</v>
      </c>
      <c r="H23" s="75">
        <f t="shared" si="16"/>
        <v>132.45924999999897</v>
      </c>
      <c r="I23" s="75">
        <f t="shared" si="16"/>
        <v>132.45924999999897</v>
      </c>
      <c r="J23" s="75">
        <f t="shared" si="16"/>
        <v>132.45924999999897</v>
      </c>
      <c r="K23" s="75">
        <f t="shared" si="16"/>
        <v>132.45924999999897</v>
      </c>
      <c r="L23" s="75">
        <f t="shared" si="16"/>
        <v>132.45924999999897</v>
      </c>
      <c r="M23" s="75">
        <f t="shared" si="16"/>
        <v>132.45924999999897</v>
      </c>
      <c r="N23" s="75">
        <f t="shared" si="16"/>
        <v>132.45924999999897</v>
      </c>
      <c r="O23" s="75">
        <f t="shared" si="16"/>
        <v>1589.5110000000132</v>
      </c>
    </row>
    <row r="24" spans="1:15" x14ac:dyDescent="0.3">
      <c r="A24" s="23"/>
      <c r="B24" s="78" t="s">
        <v>64</v>
      </c>
      <c r="C24" s="79">
        <f>C23/C9</f>
        <v>1.6980017664650956E-2</v>
      </c>
      <c r="D24" s="79">
        <f t="shared" ref="D24:O24" si="17">D23/D9</f>
        <v>1.6980017664650956E-2</v>
      </c>
      <c r="E24" s="79">
        <f t="shared" si="17"/>
        <v>1.6980017664650956E-2</v>
      </c>
      <c r="F24" s="79">
        <f t="shared" si="17"/>
        <v>1.6980017664650956E-2</v>
      </c>
      <c r="G24" s="79">
        <f t="shared" si="17"/>
        <v>1.6980017664650956E-2</v>
      </c>
      <c r="H24" s="79">
        <f t="shared" si="17"/>
        <v>1.6980017664650956E-2</v>
      </c>
      <c r="I24" s="79">
        <f t="shared" si="17"/>
        <v>1.6980017664650956E-2</v>
      </c>
      <c r="J24" s="79">
        <f t="shared" si="17"/>
        <v>1.6980017664650956E-2</v>
      </c>
      <c r="K24" s="79">
        <f t="shared" si="17"/>
        <v>1.6980017664650956E-2</v>
      </c>
      <c r="L24" s="79">
        <f t="shared" si="17"/>
        <v>1.6980017664650956E-2</v>
      </c>
      <c r="M24" s="79">
        <f t="shared" si="17"/>
        <v>1.6980017664650956E-2</v>
      </c>
      <c r="N24" s="79">
        <f t="shared" si="17"/>
        <v>1.6980017664650956E-2</v>
      </c>
      <c r="O24" s="79">
        <f t="shared" si="17"/>
        <v>1.698001766465122E-2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1.6980017664650956E-2</v>
      </c>
      <c r="B27" s="69" t="s">
        <v>19</v>
      </c>
      <c r="C27" s="71">
        <f t="shared" ref="C27:O27" si="19">C26+C23</f>
        <v>132.45924999999897</v>
      </c>
      <c r="D27" s="71">
        <f t="shared" si="19"/>
        <v>132.45924999999897</v>
      </c>
      <c r="E27" s="71">
        <f t="shared" si="19"/>
        <v>132.45924999999897</v>
      </c>
      <c r="F27" s="71">
        <f t="shared" si="19"/>
        <v>132.45924999999897</v>
      </c>
      <c r="G27" s="75">
        <f t="shared" si="19"/>
        <v>132.45924999999897</v>
      </c>
      <c r="H27" s="75">
        <f t="shared" si="19"/>
        <v>132.45924999999897</v>
      </c>
      <c r="I27" s="75">
        <f t="shared" si="19"/>
        <v>132.45924999999897</v>
      </c>
      <c r="J27" s="75">
        <f t="shared" si="19"/>
        <v>132.45924999999897</v>
      </c>
      <c r="K27" s="75">
        <f t="shared" si="19"/>
        <v>132.45924999999897</v>
      </c>
      <c r="L27" s="75">
        <f t="shared" si="19"/>
        <v>132.45924999999897</v>
      </c>
      <c r="M27" s="75">
        <f t="shared" si="19"/>
        <v>132.45924999999897</v>
      </c>
      <c r="N27" s="75">
        <f t="shared" si="19"/>
        <v>132.45924999999897</v>
      </c>
      <c r="O27" s="75">
        <f t="shared" si="19"/>
        <v>1589.5110000000132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1.6980017664650956E-2</v>
      </c>
      <c r="B31" s="69" t="s">
        <v>23</v>
      </c>
      <c r="C31" s="71">
        <f t="shared" ref="C31:O31" si="20">C27+C29+C30</f>
        <v>132.45924999999897</v>
      </c>
      <c r="D31" s="71">
        <f t="shared" si="20"/>
        <v>132.45924999999897</v>
      </c>
      <c r="E31" s="71">
        <f t="shared" si="20"/>
        <v>132.45924999999897</v>
      </c>
      <c r="F31" s="71">
        <f t="shared" si="20"/>
        <v>132.45924999999897</v>
      </c>
      <c r="G31" s="75">
        <f t="shared" si="20"/>
        <v>132.45924999999897</v>
      </c>
      <c r="H31" s="75">
        <f t="shared" si="20"/>
        <v>132.45924999999897</v>
      </c>
      <c r="I31" s="75">
        <f t="shared" si="20"/>
        <v>132.45924999999897</v>
      </c>
      <c r="J31" s="75">
        <f t="shared" si="20"/>
        <v>132.45924999999897</v>
      </c>
      <c r="K31" s="75">
        <f t="shared" si="20"/>
        <v>132.45924999999897</v>
      </c>
      <c r="L31" s="75">
        <f t="shared" si="20"/>
        <v>132.45924999999897</v>
      </c>
      <c r="M31" s="75">
        <f t="shared" si="20"/>
        <v>132.45924999999897</v>
      </c>
      <c r="N31" s="75">
        <f t="shared" si="20"/>
        <v>132.45924999999897</v>
      </c>
      <c r="O31" s="75">
        <f t="shared" si="20"/>
        <v>1589.5110000000132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-36.956130749999716</v>
      </c>
      <c r="D33" s="16">
        <f t="shared" si="21"/>
        <v>-36.956130749999716</v>
      </c>
      <c r="E33" s="16">
        <f t="shared" si="21"/>
        <v>-36.956130749999716</v>
      </c>
      <c r="F33" s="16">
        <f t="shared" si="21"/>
        <v>-36.956130749999716</v>
      </c>
      <c r="G33" s="17">
        <f>SUM(C33:F33)</f>
        <v>-147.82452299999886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4.8970370944853354E-2</v>
      </c>
      <c r="B35" s="18" t="s">
        <v>17</v>
      </c>
      <c r="C35" s="19">
        <f>C31+C33</f>
        <v>95.503119249999258</v>
      </c>
      <c r="D35" s="19">
        <f>D31+D33</f>
        <v>95.503119249999258</v>
      </c>
      <c r="E35" s="19">
        <f>E31+E33</f>
        <v>95.503119249999258</v>
      </c>
      <c r="F35" s="19">
        <f>F31+F33</f>
        <v>95.503119249999258</v>
      </c>
      <c r="G35" s="20">
        <f>SUM(C35:F35)</f>
        <v>382.01247699999703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7800.8899999999994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7800.8899999999994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7800.8899999999994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156.01779999999999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780.08899999999994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-35.5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-35.5</v>
      </c>
      <c r="F72" s="44">
        <f>E72*1.22</f>
        <v>-43.31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20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FF04A-EB64-49A6-8ADC-A16955397CBF}">
  <sheetPr>
    <tabColor rgb="FF92D050"/>
    <pageSetUpPr fitToPage="1"/>
  </sheetPr>
  <dimension ref="A1:Q72"/>
  <sheetViews>
    <sheetView topLeftCell="B1" zoomScaleNormal="100" workbookViewId="0">
      <selection activeCell="B1" sqref="B1:O1048576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" width="9.140625" style="25"/>
    <col min="17" max="17" width="11.28515625" style="25" bestFit="1" customWidth="1"/>
    <col min="18" max="16384" width="9.140625" style="25"/>
  </cols>
  <sheetData>
    <row r="1" spans="1:17" x14ac:dyDescent="0.3">
      <c r="F1" s="102"/>
      <c r="G1" s="102"/>
    </row>
    <row r="2" spans="1:17" ht="30" x14ac:dyDescent="0.4">
      <c r="B2" s="48" t="s">
        <v>70</v>
      </c>
      <c r="C2" s="48"/>
      <c r="D2" s="48"/>
      <c r="E2" s="48"/>
      <c r="F2" s="48"/>
      <c r="G2" s="48"/>
    </row>
    <row r="3" spans="1:17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7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7" x14ac:dyDescent="0.3">
      <c r="A5" s="23"/>
      <c r="B5" s="1"/>
      <c r="C5" s="7"/>
      <c r="D5" s="7"/>
      <c r="E5" s="7"/>
      <c r="F5" s="7"/>
      <c r="G5" s="7"/>
      <c r="H5" s="24"/>
    </row>
    <row r="6" spans="1:17" x14ac:dyDescent="0.3">
      <c r="A6" s="23"/>
      <c r="B6" s="10" t="s">
        <v>44</v>
      </c>
      <c r="C6" s="11">
        <f>Arezzo!C6+'Firenze Sollicciano'!C6+'Firenze Gozzini'!C6+Prato!C6+Pistoia!C6</f>
        <v>85501.56</v>
      </c>
      <c r="D6" s="11">
        <f>$C$6</f>
        <v>85501.56</v>
      </c>
      <c r="E6" s="11">
        <f t="shared" ref="E6:N6" si="0">$C$6</f>
        <v>85501.56</v>
      </c>
      <c r="F6" s="11">
        <f t="shared" si="0"/>
        <v>85501.56</v>
      </c>
      <c r="G6" s="11">
        <f t="shared" si="0"/>
        <v>85501.56</v>
      </c>
      <c r="H6" s="11">
        <f t="shared" si="0"/>
        <v>85501.56</v>
      </c>
      <c r="I6" s="11">
        <f t="shared" si="0"/>
        <v>85501.56</v>
      </c>
      <c r="J6" s="11">
        <f t="shared" si="0"/>
        <v>85501.56</v>
      </c>
      <c r="K6" s="11">
        <f t="shared" si="0"/>
        <v>85501.56</v>
      </c>
      <c r="L6" s="11">
        <f t="shared" si="0"/>
        <v>85501.56</v>
      </c>
      <c r="M6" s="11">
        <f t="shared" si="0"/>
        <v>85501.56</v>
      </c>
      <c r="N6" s="11">
        <f t="shared" si="0"/>
        <v>85501.56</v>
      </c>
      <c r="O6" s="11">
        <f>SUM(C6:N6)</f>
        <v>1026018.7200000002</v>
      </c>
    </row>
    <row r="7" spans="1:17" x14ac:dyDescent="0.3">
      <c r="A7" s="23"/>
      <c r="B7" s="54" t="s">
        <v>45</v>
      </c>
      <c r="C7" s="56">
        <f>Arezzo!C7+'Firenze Sollicciano'!C7+'Firenze Gozzini'!C7+Prato!C7+Pistoia!C7</f>
        <v>46039.289999999994</v>
      </c>
      <c r="D7" s="56">
        <f>$C$7</f>
        <v>46039.289999999994</v>
      </c>
      <c r="E7" s="56">
        <f t="shared" ref="E7:N7" si="1">$C$7</f>
        <v>46039.289999999994</v>
      </c>
      <c r="F7" s="56">
        <f t="shared" si="1"/>
        <v>46039.289999999994</v>
      </c>
      <c r="G7" s="56">
        <f t="shared" si="1"/>
        <v>46039.289999999994</v>
      </c>
      <c r="H7" s="56">
        <f t="shared" si="1"/>
        <v>46039.289999999994</v>
      </c>
      <c r="I7" s="56">
        <f t="shared" si="1"/>
        <v>46039.289999999994</v>
      </c>
      <c r="J7" s="56">
        <f t="shared" si="1"/>
        <v>46039.289999999994</v>
      </c>
      <c r="K7" s="56">
        <f t="shared" si="1"/>
        <v>46039.289999999994</v>
      </c>
      <c r="L7" s="56">
        <f t="shared" si="1"/>
        <v>46039.289999999994</v>
      </c>
      <c r="M7" s="56">
        <f t="shared" si="1"/>
        <v>46039.289999999994</v>
      </c>
      <c r="N7" s="56">
        <f t="shared" si="1"/>
        <v>46039.289999999994</v>
      </c>
      <c r="O7" s="28">
        <f>SUM(C7:N7)</f>
        <v>552471.47999999986</v>
      </c>
    </row>
    <row r="8" spans="1:17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7" ht="17.25" thickBot="1" x14ac:dyDescent="0.35">
      <c r="A9" s="26"/>
      <c r="B9" s="69" t="s">
        <v>16</v>
      </c>
      <c r="C9" s="73">
        <f>SUM(C6:C7)</f>
        <v>131540.84999999998</v>
      </c>
      <c r="D9" s="73">
        <f t="shared" ref="D9:N9" si="2">SUM(D6:D7)</f>
        <v>131540.84999999998</v>
      </c>
      <c r="E9" s="73">
        <f t="shared" si="2"/>
        <v>131540.84999999998</v>
      </c>
      <c r="F9" s="73">
        <f t="shared" si="2"/>
        <v>131540.84999999998</v>
      </c>
      <c r="G9" s="73">
        <f t="shared" si="2"/>
        <v>131540.84999999998</v>
      </c>
      <c r="H9" s="73">
        <f t="shared" si="2"/>
        <v>131540.84999999998</v>
      </c>
      <c r="I9" s="73">
        <f t="shared" si="2"/>
        <v>131540.84999999998</v>
      </c>
      <c r="J9" s="73">
        <f t="shared" si="2"/>
        <v>131540.84999999998</v>
      </c>
      <c r="K9" s="73">
        <f t="shared" si="2"/>
        <v>131540.84999999998</v>
      </c>
      <c r="L9" s="73">
        <f t="shared" si="2"/>
        <v>131540.84999999998</v>
      </c>
      <c r="M9" s="73">
        <f t="shared" si="2"/>
        <v>131540.84999999998</v>
      </c>
      <c r="N9" s="73">
        <f t="shared" si="2"/>
        <v>131540.84999999998</v>
      </c>
      <c r="O9" s="74">
        <f>SUM(O6:O7)</f>
        <v>1578490.2000000002</v>
      </c>
    </row>
    <row r="10" spans="1:17" x14ac:dyDescent="0.3">
      <c r="A10" s="23"/>
    </row>
    <row r="11" spans="1:17" x14ac:dyDescent="0.3">
      <c r="A11" s="27">
        <f t="shared" ref="A11:A19" si="3">-G11/$G$9</f>
        <v>-0.67553922982860481</v>
      </c>
      <c r="B11" s="46" t="s">
        <v>32</v>
      </c>
      <c r="C11" s="58">
        <f>Arezzo!C11+'Firenze Sollicciano'!C11+'Firenze Gozzini'!C11+Prato!C11+Pistoia!C11</f>
        <v>88861.00450000001</v>
      </c>
      <c r="D11" s="58">
        <f>$C$11</f>
        <v>88861.00450000001</v>
      </c>
      <c r="E11" s="58">
        <f t="shared" ref="E11:N11" si="4">$C$11</f>
        <v>88861.00450000001</v>
      </c>
      <c r="F11" s="58">
        <f t="shared" si="4"/>
        <v>88861.00450000001</v>
      </c>
      <c r="G11" s="58">
        <f t="shared" si="4"/>
        <v>88861.00450000001</v>
      </c>
      <c r="H11" s="58">
        <f t="shared" si="4"/>
        <v>88861.00450000001</v>
      </c>
      <c r="I11" s="58">
        <f t="shared" si="4"/>
        <v>88861.00450000001</v>
      </c>
      <c r="J11" s="58">
        <f t="shared" si="4"/>
        <v>88861.00450000001</v>
      </c>
      <c r="K11" s="58">
        <f t="shared" si="4"/>
        <v>88861.00450000001</v>
      </c>
      <c r="L11" s="58">
        <f t="shared" si="4"/>
        <v>88861.00450000001</v>
      </c>
      <c r="M11" s="58">
        <f t="shared" si="4"/>
        <v>88861.00450000001</v>
      </c>
      <c r="N11" s="58">
        <f t="shared" si="4"/>
        <v>88861.00450000001</v>
      </c>
      <c r="O11" s="58">
        <f>SUM(C11:N11)</f>
        <v>1066332.0540000002</v>
      </c>
    </row>
    <row r="12" spans="1:17" x14ac:dyDescent="0.3">
      <c r="A12" s="27">
        <f t="shared" si="3"/>
        <v>-0.13045111081462529</v>
      </c>
      <c r="B12" s="47" t="s">
        <v>60</v>
      </c>
      <c r="C12" s="59">
        <f>Arezzo!C12+'Firenze Sollicciano'!C12+'Firenze Gozzini'!C12+Prato!C12+Pistoia!C12</f>
        <v>17159.650000000001</v>
      </c>
      <c r="D12" s="59">
        <f>$C$12</f>
        <v>17159.650000000001</v>
      </c>
      <c r="E12" s="59">
        <f t="shared" ref="E12:N12" si="5">$C$12</f>
        <v>17159.650000000001</v>
      </c>
      <c r="F12" s="59">
        <f t="shared" si="5"/>
        <v>17159.650000000001</v>
      </c>
      <c r="G12" s="59">
        <f t="shared" si="5"/>
        <v>17159.650000000001</v>
      </c>
      <c r="H12" s="59">
        <f t="shared" si="5"/>
        <v>17159.650000000001</v>
      </c>
      <c r="I12" s="59">
        <f t="shared" si="5"/>
        <v>17159.650000000001</v>
      </c>
      <c r="J12" s="59">
        <f t="shared" si="5"/>
        <v>17159.650000000001</v>
      </c>
      <c r="K12" s="59">
        <f t="shared" si="5"/>
        <v>17159.650000000001</v>
      </c>
      <c r="L12" s="59">
        <f t="shared" si="5"/>
        <v>17159.650000000001</v>
      </c>
      <c r="M12" s="59">
        <f t="shared" si="5"/>
        <v>17159.650000000001</v>
      </c>
      <c r="N12" s="59">
        <f t="shared" si="5"/>
        <v>17159.650000000001</v>
      </c>
      <c r="O12" s="59">
        <f t="shared" ref="O12:O19" si="6">SUM(C12:N12)</f>
        <v>205915.79999999996</v>
      </c>
      <c r="Q12" s="28"/>
    </row>
    <row r="13" spans="1:17" x14ac:dyDescent="0.3">
      <c r="A13" s="27"/>
      <c r="B13" s="47" t="s">
        <v>63</v>
      </c>
      <c r="C13" s="59">
        <f>Arezzo!C13+'Firenze Sollicciano'!C13+'Firenze Gozzini'!C13+Prato!C13+Pistoia!C13</f>
        <v>5420.4800000000005</v>
      </c>
      <c r="D13" s="59">
        <f>C13</f>
        <v>5420.4800000000005</v>
      </c>
      <c r="E13" s="59">
        <f t="shared" ref="E13:N13" si="7">D13</f>
        <v>5420.4800000000005</v>
      </c>
      <c r="F13" s="59">
        <f t="shared" si="7"/>
        <v>5420.4800000000005</v>
      </c>
      <c r="G13" s="59">
        <f t="shared" si="7"/>
        <v>5420.4800000000005</v>
      </c>
      <c r="H13" s="59">
        <f t="shared" si="7"/>
        <v>5420.4800000000005</v>
      </c>
      <c r="I13" s="59">
        <f t="shared" si="7"/>
        <v>5420.4800000000005</v>
      </c>
      <c r="J13" s="59">
        <f t="shared" si="7"/>
        <v>5420.4800000000005</v>
      </c>
      <c r="K13" s="59">
        <f t="shared" si="7"/>
        <v>5420.4800000000005</v>
      </c>
      <c r="L13" s="59">
        <f t="shared" si="7"/>
        <v>5420.4800000000005</v>
      </c>
      <c r="M13" s="59">
        <f t="shared" si="7"/>
        <v>5420.4800000000005</v>
      </c>
      <c r="N13" s="59">
        <f t="shared" si="7"/>
        <v>5420.4800000000005</v>
      </c>
      <c r="O13" s="59">
        <f t="shared" si="6"/>
        <v>65045.760000000017</v>
      </c>
    </row>
    <row r="14" spans="1:17" x14ac:dyDescent="0.3">
      <c r="A14" s="27">
        <f t="shared" si="3"/>
        <v>-7.0000000000000001E-3</v>
      </c>
      <c r="B14" s="47" t="s">
        <v>61</v>
      </c>
      <c r="C14" s="59">
        <f>Arezzo!C14+'Firenze Sollicciano'!C14+'Firenze Gozzini'!C14+Prato!C14+Pistoia!C14</f>
        <v>920.78594999999984</v>
      </c>
      <c r="D14" s="60">
        <f>$C$14</f>
        <v>920.78594999999984</v>
      </c>
      <c r="E14" s="60">
        <f t="shared" ref="E14:N14" si="8">$C$14</f>
        <v>920.78594999999984</v>
      </c>
      <c r="F14" s="60">
        <f t="shared" si="8"/>
        <v>920.78594999999984</v>
      </c>
      <c r="G14" s="60">
        <f t="shared" si="8"/>
        <v>920.78594999999984</v>
      </c>
      <c r="H14" s="60">
        <f t="shared" si="8"/>
        <v>920.78594999999984</v>
      </c>
      <c r="I14" s="60">
        <f t="shared" si="8"/>
        <v>920.78594999999984</v>
      </c>
      <c r="J14" s="60">
        <f t="shared" si="8"/>
        <v>920.78594999999984</v>
      </c>
      <c r="K14" s="60">
        <f t="shared" si="8"/>
        <v>920.78594999999984</v>
      </c>
      <c r="L14" s="60">
        <f t="shared" si="8"/>
        <v>920.78594999999984</v>
      </c>
      <c r="M14" s="60">
        <f t="shared" si="8"/>
        <v>920.78594999999984</v>
      </c>
      <c r="N14" s="60">
        <f t="shared" si="8"/>
        <v>920.78594999999984</v>
      </c>
      <c r="O14" s="59">
        <f t="shared" si="6"/>
        <v>11049.431399999996</v>
      </c>
      <c r="Q14" s="28"/>
    </row>
    <row r="15" spans="1:17" x14ac:dyDescent="0.3">
      <c r="A15" s="27"/>
      <c r="B15" s="47" t="s">
        <v>62</v>
      </c>
      <c r="C15" s="59">
        <f>Arezzo!C15+'Firenze Sollicciano'!C15+'Firenze Gozzini'!C15+Prato!C15+Pistoia!C15</f>
        <v>177.29000000000002</v>
      </c>
      <c r="D15" s="60">
        <f>$C$15</f>
        <v>177.29000000000002</v>
      </c>
      <c r="E15" s="60">
        <f t="shared" ref="E15:N15" si="9">$C$15</f>
        <v>177.29000000000002</v>
      </c>
      <c r="F15" s="60">
        <f t="shared" si="9"/>
        <v>177.29000000000002</v>
      </c>
      <c r="G15" s="60">
        <f t="shared" si="9"/>
        <v>177.29000000000002</v>
      </c>
      <c r="H15" s="60">
        <f t="shared" si="9"/>
        <v>177.29000000000002</v>
      </c>
      <c r="I15" s="60">
        <f t="shared" si="9"/>
        <v>177.29000000000002</v>
      </c>
      <c r="J15" s="60">
        <f t="shared" si="9"/>
        <v>177.29000000000002</v>
      </c>
      <c r="K15" s="60">
        <f t="shared" si="9"/>
        <v>177.29000000000002</v>
      </c>
      <c r="L15" s="60">
        <f t="shared" si="9"/>
        <v>177.29000000000002</v>
      </c>
      <c r="M15" s="60">
        <f t="shared" si="9"/>
        <v>177.29000000000002</v>
      </c>
      <c r="N15" s="60">
        <f t="shared" si="9"/>
        <v>177.29000000000002</v>
      </c>
      <c r="O15" s="59">
        <f t="shared" si="6"/>
        <v>2127.48</v>
      </c>
    </row>
    <row r="16" spans="1:17" x14ac:dyDescent="0.3">
      <c r="A16" s="27">
        <f t="shared" si="3"/>
        <v>-3.0000000000000005E-3</v>
      </c>
      <c r="B16" s="47" t="s">
        <v>40</v>
      </c>
      <c r="C16" s="59">
        <f>Arezzo!C16+'Firenze Sollicciano'!C16+'Firenze Gozzini'!C16+Prato!C16+Pistoia!C16</f>
        <v>394.62254999999999</v>
      </c>
      <c r="D16" s="60">
        <f>$C$16</f>
        <v>394.62254999999999</v>
      </c>
      <c r="E16" s="60">
        <f t="shared" ref="E16:N16" si="10">$C$16</f>
        <v>394.62254999999999</v>
      </c>
      <c r="F16" s="60">
        <f t="shared" si="10"/>
        <v>394.62254999999999</v>
      </c>
      <c r="G16" s="60">
        <f t="shared" si="10"/>
        <v>394.62254999999999</v>
      </c>
      <c r="H16" s="60">
        <f t="shared" si="10"/>
        <v>394.62254999999999</v>
      </c>
      <c r="I16" s="60">
        <f t="shared" si="10"/>
        <v>394.62254999999999</v>
      </c>
      <c r="J16" s="60">
        <f t="shared" si="10"/>
        <v>394.62254999999999</v>
      </c>
      <c r="K16" s="60">
        <f t="shared" si="10"/>
        <v>394.62254999999999</v>
      </c>
      <c r="L16" s="60">
        <f t="shared" si="10"/>
        <v>394.62254999999999</v>
      </c>
      <c r="M16" s="60">
        <f t="shared" si="10"/>
        <v>394.62254999999999</v>
      </c>
      <c r="N16" s="60">
        <f t="shared" si="10"/>
        <v>394.62254999999999</v>
      </c>
      <c r="O16" s="59">
        <f t="shared" si="6"/>
        <v>4735.4705999999996</v>
      </c>
    </row>
    <row r="17" spans="1:15" x14ac:dyDescent="0.3">
      <c r="A17" s="27">
        <f t="shared" si="3"/>
        <v>-5.0000000000000018E-3</v>
      </c>
      <c r="B17" s="47" t="s">
        <v>39</v>
      </c>
      <c r="C17" s="59">
        <f>Arezzo!C17+'Firenze Sollicciano'!C17+'Firenze Gozzini'!C17+Prato!C17+Pistoia!C17</f>
        <v>657.70425000000012</v>
      </c>
      <c r="D17" s="61">
        <f>$C$17</f>
        <v>657.70425000000012</v>
      </c>
      <c r="E17" s="61">
        <f t="shared" ref="E17:N17" si="11">$C$17</f>
        <v>657.70425000000012</v>
      </c>
      <c r="F17" s="61">
        <f t="shared" si="11"/>
        <v>657.70425000000012</v>
      </c>
      <c r="G17" s="61">
        <f t="shared" si="11"/>
        <v>657.70425000000012</v>
      </c>
      <c r="H17" s="61">
        <f t="shared" si="11"/>
        <v>657.70425000000012</v>
      </c>
      <c r="I17" s="61">
        <f t="shared" si="11"/>
        <v>657.70425000000012</v>
      </c>
      <c r="J17" s="61">
        <f t="shared" si="11"/>
        <v>657.70425000000012</v>
      </c>
      <c r="K17" s="61">
        <f t="shared" si="11"/>
        <v>657.70425000000012</v>
      </c>
      <c r="L17" s="61">
        <f t="shared" si="11"/>
        <v>657.70425000000012</v>
      </c>
      <c r="M17" s="61">
        <f t="shared" si="11"/>
        <v>657.70425000000012</v>
      </c>
      <c r="N17" s="61">
        <f t="shared" si="11"/>
        <v>657.70425000000012</v>
      </c>
      <c r="O17" s="59">
        <f t="shared" si="6"/>
        <v>7892.451</v>
      </c>
    </row>
    <row r="18" spans="1:15" x14ac:dyDescent="0.3">
      <c r="A18" s="27">
        <f t="shared" si="3"/>
        <v>-1.0000000000000004E-2</v>
      </c>
      <c r="B18" s="47" t="s">
        <v>41</v>
      </c>
      <c r="C18" s="59">
        <f>Arezzo!C18+'Firenze Sollicciano'!C18+'Firenze Gozzini'!C18+Prato!C18+Pistoia!C18</f>
        <v>1315.4085000000002</v>
      </c>
      <c r="D18" s="59">
        <f>$C$18</f>
        <v>1315.4085000000002</v>
      </c>
      <c r="E18" s="59">
        <f t="shared" ref="E18:N18" si="12">$C$18</f>
        <v>1315.4085000000002</v>
      </c>
      <c r="F18" s="59">
        <f t="shared" si="12"/>
        <v>1315.4085000000002</v>
      </c>
      <c r="G18" s="59">
        <f t="shared" si="12"/>
        <v>1315.4085000000002</v>
      </c>
      <c r="H18" s="59">
        <f t="shared" si="12"/>
        <v>1315.4085000000002</v>
      </c>
      <c r="I18" s="59">
        <f t="shared" si="12"/>
        <v>1315.4085000000002</v>
      </c>
      <c r="J18" s="59">
        <f t="shared" si="12"/>
        <v>1315.4085000000002</v>
      </c>
      <c r="K18" s="59">
        <f t="shared" si="12"/>
        <v>1315.4085000000002</v>
      </c>
      <c r="L18" s="59">
        <f t="shared" si="12"/>
        <v>1315.4085000000002</v>
      </c>
      <c r="M18" s="59">
        <f t="shared" si="12"/>
        <v>1315.4085000000002</v>
      </c>
      <c r="N18" s="59">
        <f t="shared" si="12"/>
        <v>1315.4085000000002</v>
      </c>
      <c r="O18" s="59">
        <f t="shared" si="6"/>
        <v>15784.902</v>
      </c>
    </row>
    <row r="19" spans="1:15" x14ac:dyDescent="0.3">
      <c r="A19" s="27">
        <f t="shared" si="3"/>
        <v>-6.737678827527723E-3</v>
      </c>
      <c r="B19" s="47" t="s">
        <v>59</v>
      </c>
      <c r="C19" s="59">
        <f>Arezzo!C19+'Firenze Sollicciano'!C19+'Firenze Gozzini'!C19+Prato!C19+Pistoia!C19</f>
        <v>886.28</v>
      </c>
      <c r="D19" s="59">
        <f>$C$19</f>
        <v>886.28</v>
      </c>
      <c r="E19" s="59">
        <f t="shared" ref="E19:N19" si="13">$C$19</f>
        <v>886.28</v>
      </c>
      <c r="F19" s="59">
        <f t="shared" si="13"/>
        <v>886.28</v>
      </c>
      <c r="G19" s="59">
        <f t="shared" si="13"/>
        <v>886.28</v>
      </c>
      <c r="H19" s="59">
        <f t="shared" si="13"/>
        <v>886.28</v>
      </c>
      <c r="I19" s="59">
        <f t="shared" si="13"/>
        <v>886.28</v>
      </c>
      <c r="J19" s="59">
        <f t="shared" si="13"/>
        <v>886.28</v>
      </c>
      <c r="K19" s="59">
        <f t="shared" si="13"/>
        <v>886.28</v>
      </c>
      <c r="L19" s="59">
        <f t="shared" si="13"/>
        <v>886.28</v>
      </c>
      <c r="M19" s="59">
        <f t="shared" si="13"/>
        <v>886.28</v>
      </c>
      <c r="N19" s="59">
        <f t="shared" si="13"/>
        <v>886.28</v>
      </c>
      <c r="O19" s="59">
        <f t="shared" si="6"/>
        <v>10635.36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115793.22575</v>
      </c>
      <c r="D21" s="71">
        <f t="shared" ref="D21:F21" si="14">SUM(D11:D20)</f>
        <v>115793.22575</v>
      </c>
      <c r="E21" s="71">
        <f t="shared" si="14"/>
        <v>115793.22575</v>
      </c>
      <c r="F21" s="71">
        <f t="shared" si="14"/>
        <v>115793.22575</v>
      </c>
      <c r="G21" s="72">
        <f>SUM(G11:G20)</f>
        <v>115793.22575</v>
      </c>
      <c r="H21" s="72">
        <f t="shared" ref="H21:N21" si="15">SUM(H11:H20)</f>
        <v>115793.22575</v>
      </c>
      <c r="I21" s="72">
        <f t="shared" si="15"/>
        <v>115793.22575</v>
      </c>
      <c r="J21" s="72">
        <f t="shared" si="15"/>
        <v>115793.22575</v>
      </c>
      <c r="K21" s="72">
        <f t="shared" si="15"/>
        <v>115793.22575</v>
      </c>
      <c r="L21" s="72">
        <f t="shared" si="15"/>
        <v>115793.22575</v>
      </c>
      <c r="M21" s="72">
        <f t="shared" si="15"/>
        <v>115793.22575</v>
      </c>
      <c r="N21" s="72">
        <f t="shared" si="15"/>
        <v>115793.22575</v>
      </c>
      <c r="O21" s="72">
        <f>SUM(O11:O20)</f>
        <v>1389518.709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15747.624249999979</v>
      </c>
      <c r="D23" s="71">
        <f t="shared" si="16"/>
        <v>15747.624249999979</v>
      </c>
      <c r="E23" s="71">
        <f t="shared" si="16"/>
        <v>15747.624249999979</v>
      </c>
      <c r="F23" s="71">
        <f t="shared" si="16"/>
        <v>15747.624249999979</v>
      </c>
      <c r="G23" s="75">
        <f t="shared" si="16"/>
        <v>15747.624249999979</v>
      </c>
      <c r="H23" s="75">
        <f t="shared" si="16"/>
        <v>15747.624249999979</v>
      </c>
      <c r="I23" s="75">
        <f t="shared" si="16"/>
        <v>15747.624249999979</v>
      </c>
      <c r="J23" s="75">
        <f t="shared" si="16"/>
        <v>15747.624249999979</v>
      </c>
      <c r="K23" s="75">
        <f t="shared" si="16"/>
        <v>15747.624249999979</v>
      </c>
      <c r="L23" s="75">
        <f t="shared" si="16"/>
        <v>15747.624249999979</v>
      </c>
      <c r="M23" s="75">
        <f t="shared" si="16"/>
        <v>15747.624249999979</v>
      </c>
      <c r="N23" s="75">
        <f t="shared" si="16"/>
        <v>15747.624249999979</v>
      </c>
      <c r="O23" s="75">
        <f t="shared" si="16"/>
        <v>188971.49100000015</v>
      </c>
    </row>
    <row r="24" spans="1:15" x14ac:dyDescent="0.3">
      <c r="A24" s="23"/>
      <c r="B24" s="78" t="s">
        <v>64</v>
      </c>
      <c r="C24" s="79">
        <f>C23/C9</f>
        <v>0.11971660704640408</v>
      </c>
      <c r="D24" s="79">
        <f t="shared" ref="D24:O24" si="17">D23/D9</f>
        <v>0.11971660704640408</v>
      </c>
      <c r="E24" s="79">
        <f t="shared" si="17"/>
        <v>0.11971660704640408</v>
      </c>
      <c r="F24" s="79">
        <f t="shared" si="17"/>
        <v>0.11971660704640408</v>
      </c>
      <c r="G24" s="79">
        <f t="shared" si="17"/>
        <v>0.11971660704640408</v>
      </c>
      <c r="H24" s="79">
        <f t="shared" si="17"/>
        <v>0.11971660704640408</v>
      </c>
      <c r="I24" s="79">
        <f t="shared" si="17"/>
        <v>0.11971660704640408</v>
      </c>
      <c r="J24" s="79">
        <f t="shared" si="17"/>
        <v>0.11971660704640408</v>
      </c>
      <c r="K24" s="79">
        <f t="shared" si="17"/>
        <v>0.11971660704640408</v>
      </c>
      <c r="L24" s="79">
        <f t="shared" si="17"/>
        <v>0.11971660704640408</v>
      </c>
      <c r="M24" s="79">
        <f t="shared" si="17"/>
        <v>0.11971660704640408</v>
      </c>
      <c r="N24" s="79">
        <f t="shared" si="17"/>
        <v>0.11971660704640408</v>
      </c>
      <c r="O24" s="79">
        <f t="shared" si="17"/>
        <v>0.1197166070464043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0.11971660704640408</v>
      </c>
      <c r="B27" s="69" t="s">
        <v>19</v>
      </c>
      <c r="C27" s="71">
        <f t="shared" ref="C27:O27" si="19">C26+C23</f>
        <v>15747.624249999979</v>
      </c>
      <c r="D27" s="71">
        <f t="shared" si="19"/>
        <v>15747.624249999979</v>
      </c>
      <c r="E27" s="71">
        <f t="shared" si="19"/>
        <v>15747.624249999979</v>
      </c>
      <c r="F27" s="71">
        <f t="shared" si="19"/>
        <v>15747.624249999979</v>
      </c>
      <c r="G27" s="75">
        <f t="shared" si="19"/>
        <v>15747.624249999979</v>
      </c>
      <c r="H27" s="75">
        <f t="shared" si="19"/>
        <v>15747.624249999979</v>
      </c>
      <c r="I27" s="75">
        <f t="shared" si="19"/>
        <v>15747.624249999979</v>
      </c>
      <c r="J27" s="75">
        <f t="shared" si="19"/>
        <v>15747.624249999979</v>
      </c>
      <c r="K27" s="75">
        <f t="shared" si="19"/>
        <v>15747.624249999979</v>
      </c>
      <c r="L27" s="75">
        <f t="shared" si="19"/>
        <v>15747.624249999979</v>
      </c>
      <c r="M27" s="75">
        <f t="shared" si="19"/>
        <v>15747.624249999979</v>
      </c>
      <c r="N27" s="75">
        <f t="shared" si="19"/>
        <v>15747.624249999979</v>
      </c>
      <c r="O27" s="75">
        <f t="shared" si="19"/>
        <v>188971.49100000015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0.11971660704640408</v>
      </c>
      <c r="B31" s="69" t="s">
        <v>23</v>
      </c>
      <c r="C31" s="71">
        <f t="shared" ref="C31:O31" si="20">C27+C29+C30</f>
        <v>15747.624249999979</v>
      </c>
      <c r="D31" s="71">
        <f t="shared" si="20"/>
        <v>15747.624249999979</v>
      </c>
      <c r="E31" s="71">
        <f t="shared" si="20"/>
        <v>15747.624249999979</v>
      </c>
      <c r="F31" s="71">
        <f t="shared" si="20"/>
        <v>15747.624249999979</v>
      </c>
      <c r="G31" s="75">
        <f t="shared" si="20"/>
        <v>15747.624249999979</v>
      </c>
      <c r="H31" s="75">
        <f t="shared" si="20"/>
        <v>15747.624249999979</v>
      </c>
      <c r="I31" s="75">
        <f t="shared" si="20"/>
        <v>15747.624249999979</v>
      </c>
      <c r="J31" s="75">
        <f t="shared" si="20"/>
        <v>15747.624249999979</v>
      </c>
      <c r="K31" s="75">
        <f t="shared" si="20"/>
        <v>15747.624249999979</v>
      </c>
      <c r="L31" s="75">
        <f t="shared" si="20"/>
        <v>15747.624249999979</v>
      </c>
      <c r="M31" s="75">
        <f t="shared" si="20"/>
        <v>15747.624249999979</v>
      </c>
      <c r="N31" s="75">
        <f t="shared" si="20"/>
        <v>15747.624249999979</v>
      </c>
      <c r="O31" s="75">
        <f t="shared" si="20"/>
        <v>188971.49100000015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-4393.5871657499947</v>
      </c>
      <c r="D33" s="16">
        <f t="shared" si="21"/>
        <v>-4393.5871657499947</v>
      </c>
      <c r="E33" s="16">
        <f t="shared" si="21"/>
        <v>-4393.5871657499947</v>
      </c>
      <c r="F33" s="16">
        <f t="shared" si="21"/>
        <v>-4393.5871657499947</v>
      </c>
      <c r="G33" s="17">
        <f>SUM(C33:F33)</f>
        <v>-17574.348662999979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0.3452626947218293</v>
      </c>
      <c r="B35" s="18" t="s">
        <v>17</v>
      </c>
      <c r="C35" s="19">
        <f>C31+C33</f>
        <v>11354.037084249983</v>
      </c>
      <c r="D35" s="19">
        <f>D31+D33</f>
        <v>11354.037084249983</v>
      </c>
      <c r="E35" s="19">
        <f>E31+E33</f>
        <v>11354.037084249983</v>
      </c>
      <c r="F35" s="19">
        <f>F31+F33</f>
        <v>11354.037084249983</v>
      </c>
      <c r="G35" s="20">
        <f>SUM(C35:F35)</f>
        <v>45416.148336999933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131540.84999999998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131540.84999999998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131540.84999999998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2630.8169999999996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13154.084999999999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-886.28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-886.28</v>
      </c>
      <c r="F72" s="44">
        <f>E72*1.22</f>
        <v>-1081.2616</v>
      </c>
    </row>
  </sheetData>
  <mergeCells count="28"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44:D44"/>
    <mergeCell ref="F1:G1"/>
    <mergeCell ref="B40:D40"/>
    <mergeCell ref="B41:D41"/>
    <mergeCell ref="B42:D42"/>
    <mergeCell ref="B43:D43"/>
  </mergeCells>
  <conditionalFormatting sqref="C27:O27">
    <cfRule type="cellIs" dxfId="19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444BC-9A24-484B-BD0E-53D21FA40872}">
  <dimension ref="A1:O72"/>
  <sheetViews>
    <sheetView topLeftCell="B1" zoomScale="80" zoomScaleNormal="80" workbookViewId="0">
      <selection activeCell="C14" sqref="C14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48" t="s">
        <v>71</v>
      </c>
      <c r="C2" s="48"/>
      <c r="D2" s="48"/>
      <c r="E2" s="48"/>
      <c r="F2" s="48"/>
      <c r="G2" s="48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17532.7</v>
      </c>
      <c r="D6" s="11">
        <f>$C$6</f>
        <v>17532.7</v>
      </c>
      <c r="E6" s="11">
        <f t="shared" ref="E6:N6" si="0">$C$6</f>
        <v>17532.7</v>
      </c>
      <c r="F6" s="11">
        <f t="shared" si="0"/>
        <v>17532.7</v>
      </c>
      <c r="G6" s="11">
        <f t="shared" si="0"/>
        <v>17532.7</v>
      </c>
      <c r="H6" s="11">
        <f t="shared" si="0"/>
        <v>17532.7</v>
      </c>
      <c r="I6" s="11">
        <f t="shared" si="0"/>
        <v>17532.7</v>
      </c>
      <c r="J6" s="11">
        <f t="shared" si="0"/>
        <v>17532.7</v>
      </c>
      <c r="K6" s="11">
        <f t="shared" si="0"/>
        <v>17532.7</v>
      </c>
      <c r="L6" s="11">
        <f t="shared" si="0"/>
        <v>17532.7</v>
      </c>
      <c r="M6" s="11">
        <f t="shared" si="0"/>
        <v>17532.7</v>
      </c>
      <c r="N6" s="11">
        <f t="shared" si="0"/>
        <v>17532.7</v>
      </c>
      <c r="O6" s="11">
        <f>SUM(C6:N6)</f>
        <v>210392.40000000005</v>
      </c>
    </row>
    <row r="7" spans="1:15" x14ac:dyDescent="0.3">
      <c r="A7" s="23"/>
      <c r="B7" s="54" t="s">
        <v>45</v>
      </c>
      <c r="C7" s="56">
        <v>9440.69</v>
      </c>
      <c r="D7" s="56">
        <f>$C$7</f>
        <v>9440.69</v>
      </c>
      <c r="E7" s="56">
        <f t="shared" ref="E7:N7" si="1">$C$7</f>
        <v>9440.69</v>
      </c>
      <c r="F7" s="56">
        <f t="shared" si="1"/>
        <v>9440.69</v>
      </c>
      <c r="G7" s="56">
        <f t="shared" si="1"/>
        <v>9440.69</v>
      </c>
      <c r="H7" s="56">
        <f t="shared" si="1"/>
        <v>9440.69</v>
      </c>
      <c r="I7" s="56">
        <f t="shared" si="1"/>
        <v>9440.69</v>
      </c>
      <c r="J7" s="56">
        <f t="shared" si="1"/>
        <v>9440.69</v>
      </c>
      <c r="K7" s="56">
        <f t="shared" si="1"/>
        <v>9440.69</v>
      </c>
      <c r="L7" s="56">
        <f t="shared" si="1"/>
        <v>9440.69</v>
      </c>
      <c r="M7" s="56">
        <f t="shared" si="1"/>
        <v>9440.69</v>
      </c>
      <c r="N7" s="56">
        <f t="shared" si="1"/>
        <v>9440.69</v>
      </c>
      <c r="O7" s="28">
        <f>SUM(C7:N7)</f>
        <v>113288.28000000001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26973.39</v>
      </c>
      <c r="D9" s="73">
        <f t="shared" ref="D9:N9" si="2">SUM(D6:D7)</f>
        <v>26973.39</v>
      </c>
      <c r="E9" s="73">
        <f t="shared" si="2"/>
        <v>26973.39</v>
      </c>
      <c r="F9" s="73">
        <f t="shared" si="2"/>
        <v>26973.39</v>
      </c>
      <c r="G9" s="73">
        <f t="shared" si="2"/>
        <v>26973.39</v>
      </c>
      <c r="H9" s="73">
        <f t="shared" si="2"/>
        <v>26973.39</v>
      </c>
      <c r="I9" s="73">
        <f t="shared" si="2"/>
        <v>26973.39</v>
      </c>
      <c r="J9" s="73">
        <f t="shared" si="2"/>
        <v>26973.39</v>
      </c>
      <c r="K9" s="73">
        <f t="shared" si="2"/>
        <v>26973.39</v>
      </c>
      <c r="L9" s="73">
        <f t="shared" si="2"/>
        <v>26973.39</v>
      </c>
      <c r="M9" s="73">
        <f t="shared" si="2"/>
        <v>26973.39</v>
      </c>
      <c r="N9" s="73">
        <f t="shared" si="2"/>
        <v>26973.39</v>
      </c>
      <c r="O9" s="74">
        <f>SUM(O6:O7)</f>
        <v>323680.68000000005</v>
      </c>
    </row>
    <row r="10" spans="1:15" x14ac:dyDescent="0.3">
      <c r="A10" s="23"/>
    </row>
    <row r="11" spans="1:15" x14ac:dyDescent="0.3">
      <c r="A11" s="27">
        <f t="shared" ref="A11:A19" si="3">-G11/$G$9</f>
        <v>-0.65000000000000013</v>
      </c>
      <c r="B11" s="46" t="s">
        <v>32</v>
      </c>
      <c r="C11" s="58">
        <f>(C6*65%)+(C7*65%)</f>
        <v>17532.703500000003</v>
      </c>
      <c r="D11" s="58">
        <f>$C$11</f>
        <v>17532.703500000003</v>
      </c>
      <c r="E11" s="58">
        <f t="shared" ref="E11:N11" si="4">$C$11</f>
        <v>17532.703500000003</v>
      </c>
      <c r="F11" s="58">
        <f t="shared" si="4"/>
        <v>17532.703500000003</v>
      </c>
      <c r="G11" s="58">
        <f t="shared" si="4"/>
        <v>17532.703500000003</v>
      </c>
      <c r="H11" s="58">
        <f t="shared" si="4"/>
        <v>17532.703500000003</v>
      </c>
      <c r="I11" s="58">
        <f t="shared" si="4"/>
        <v>17532.703500000003</v>
      </c>
      <c r="J11" s="58">
        <f t="shared" si="4"/>
        <v>17532.703500000003</v>
      </c>
      <c r="K11" s="58">
        <f t="shared" si="4"/>
        <v>17532.703500000003</v>
      </c>
      <c r="L11" s="58">
        <f t="shared" si="4"/>
        <v>17532.703500000003</v>
      </c>
      <c r="M11" s="58">
        <f t="shared" si="4"/>
        <v>17532.703500000003</v>
      </c>
      <c r="N11" s="58">
        <f t="shared" si="4"/>
        <v>17532.703500000003</v>
      </c>
      <c r="O11" s="58">
        <f>SUM(C11:N11)</f>
        <v>210392.44200000004</v>
      </c>
    </row>
    <row r="12" spans="1:15" x14ac:dyDescent="0.3">
      <c r="A12" s="27">
        <f t="shared" si="3"/>
        <v>-0.12961737475341437</v>
      </c>
      <c r="B12" s="47" t="s">
        <v>60</v>
      </c>
      <c r="C12" s="59">
        <v>3496.22</v>
      </c>
      <c r="D12" s="59">
        <f>$C$12</f>
        <v>3496.22</v>
      </c>
      <c r="E12" s="59">
        <f t="shared" ref="E12:N12" si="5">$C$12</f>
        <v>3496.22</v>
      </c>
      <c r="F12" s="59">
        <f t="shared" si="5"/>
        <v>3496.22</v>
      </c>
      <c r="G12" s="59">
        <f t="shared" si="5"/>
        <v>3496.22</v>
      </c>
      <c r="H12" s="59">
        <f t="shared" si="5"/>
        <v>3496.22</v>
      </c>
      <c r="I12" s="59">
        <f t="shared" si="5"/>
        <v>3496.22</v>
      </c>
      <c r="J12" s="59">
        <f t="shared" si="5"/>
        <v>3496.22</v>
      </c>
      <c r="K12" s="59">
        <f t="shared" si="5"/>
        <v>3496.22</v>
      </c>
      <c r="L12" s="59">
        <f t="shared" si="5"/>
        <v>3496.22</v>
      </c>
      <c r="M12" s="59">
        <f t="shared" si="5"/>
        <v>3496.22</v>
      </c>
      <c r="N12" s="59">
        <f t="shared" si="5"/>
        <v>3496.22</v>
      </c>
      <c r="O12" s="59">
        <f t="shared" ref="O12:O19" si="6">SUM(C12:N12)</f>
        <v>41954.640000000007</v>
      </c>
    </row>
    <row r="13" spans="1:15" x14ac:dyDescent="0.3">
      <c r="A13" s="27"/>
      <c r="B13" s="47" t="s">
        <v>63</v>
      </c>
      <c r="C13" s="59">
        <v>1165.4100000000001</v>
      </c>
      <c r="D13" s="59">
        <f>C13</f>
        <v>1165.4100000000001</v>
      </c>
      <c r="E13" s="59">
        <f t="shared" ref="E13:N13" si="7">D13</f>
        <v>1165.4100000000001</v>
      </c>
      <c r="F13" s="59">
        <f t="shared" si="7"/>
        <v>1165.4100000000001</v>
      </c>
      <c r="G13" s="59">
        <f t="shared" si="7"/>
        <v>1165.4100000000001</v>
      </c>
      <c r="H13" s="59">
        <f t="shared" si="7"/>
        <v>1165.4100000000001</v>
      </c>
      <c r="I13" s="59">
        <f t="shared" si="7"/>
        <v>1165.4100000000001</v>
      </c>
      <c r="J13" s="59">
        <f t="shared" si="7"/>
        <v>1165.4100000000001</v>
      </c>
      <c r="K13" s="59">
        <f t="shared" si="7"/>
        <v>1165.4100000000001</v>
      </c>
      <c r="L13" s="59">
        <f t="shared" si="7"/>
        <v>1165.4100000000001</v>
      </c>
      <c r="M13" s="59">
        <f t="shared" si="7"/>
        <v>1165.4100000000001</v>
      </c>
      <c r="N13" s="59">
        <f t="shared" si="7"/>
        <v>1165.4100000000001</v>
      </c>
      <c r="O13" s="59">
        <f t="shared" si="6"/>
        <v>13984.92</v>
      </c>
    </row>
    <row r="14" spans="1:15" x14ac:dyDescent="0.3">
      <c r="A14" s="27">
        <f t="shared" si="3"/>
        <v>-6.9999999999999984E-3</v>
      </c>
      <c r="B14" s="47" t="s">
        <v>61</v>
      </c>
      <c r="C14" s="60">
        <f>C9*0.7%</f>
        <v>188.81372999999996</v>
      </c>
      <c r="D14" s="60">
        <f>$C$14</f>
        <v>188.81372999999996</v>
      </c>
      <c r="E14" s="60">
        <f t="shared" ref="E14:N14" si="8">$C$14</f>
        <v>188.81372999999996</v>
      </c>
      <c r="F14" s="60">
        <f t="shared" si="8"/>
        <v>188.81372999999996</v>
      </c>
      <c r="G14" s="60">
        <f t="shared" si="8"/>
        <v>188.81372999999996</v>
      </c>
      <c r="H14" s="60">
        <f t="shared" si="8"/>
        <v>188.81372999999996</v>
      </c>
      <c r="I14" s="60">
        <f t="shared" si="8"/>
        <v>188.81372999999996</v>
      </c>
      <c r="J14" s="60">
        <f t="shared" si="8"/>
        <v>188.81372999999996</v>
      </c>
      <c r="K14" s="60">
        <f t="shared" si="8"/>
        <v>188.81372999999996</v>
      </c>
      <c r="L14" s="60">
        <f t="shared" si="8"/>
        <v>188.81372999999996</v>
      </c>
      <c r="M14" s="60">
        <f t="shared" si="8"/>
        <v>188.81372999999996</v>
      </c>
      <c r="N14" s="60">
        <f t="shared" si="8"/>
        <v>188.81372999999996</v>
      </c>
      <c r="O14" s="59">
        <f t="shared" si="6"/>
        <v>2265.7647599999991</v>
      </c>
    </row>
    <row r="15" spans="1:15" x14ac:dyDescent="0.3">
      <c r="A15" s="27"/>
      <c r="B15" s="47" t="s">
        <v>62</v>
      </c>
      <c r="C15" s="60">
        <v>58.33</v>
      </c>
      <c r="D15" s="60">
        <f>$C$15</f>
        <v>58.33</v>
      </c>
      <c r="E15" s="60">
        <f t="shared" ref="E15:N15" si="9">$C$15</f>
        <v>58.33</v>
      </c>
      <c r="F15" s="60">
        <f t="shared" si="9"/>
        <v>58.33</v>
      </c>
      <c r="G15" s="60">
        <f t="shared" si="9"/>
        <v>58.33</v>
      </c>
      <c r="H15" s="60">
        <f t="shared" si="9"/>
        <v>58.33</v>
      </c>
      <c r="I15" s="60">
        <f t="shared" si="9"/>
        <v>58.33</v>
      </c>
      <c r="J15" s="60">
        <f t="shared" si="9"/>
        <v>58.33</v>
      </c>
      <c r="K15" s="60">
        <f t="shared" si="9"/>
        <v>58.33</v>
      </c>
      <c r="L15" s="60">
        <f t="shared" si="9"/>
        <v>58.33</v>
      </c>
      <c r="M15" s="60">
        <f t="shared" si="9"/>
        <v>58.33</v>
      </c>
      <c r="N15" s="60">
        <f t="shared" si="9"/>
        <v>58.33</v>
      </c>
      <c r="O15" s="59">
        <f t="shared" si="6"/>
        <v>699.96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80.920169999999999</v>
      </c>
      <c r="D16" s="60">
        <f>$C$16</f>
        <v>80.920169999999999</v>
      </c>
      <c r="E16" s="60">
        <f t="shared" ref="E16:N16" si="10">$C$16</f>
        <v>80.920169999999999</v>
      </c>
      <c r="F16" s="60">
        <f t="shared" si="10"/>
        <v>80.920169999999999</v>
      </c>
      <c r="G16" s="60">
        <f t="shared" si="10"/>
        <v>80.920169999999999</v>
      </c>
      <c r="H16" s="60">
        <f t="shared" si="10"/>
        <v>80.920169999999999</v>
      </c>
      <c r="I16" s="60">
        <f t="shared" si="10"/>
        <v>80.920169999999999</v>
      </c>
      <c r="J16" s="60">
        <f t="shared" si="10"/>
        <v>80.920169999999999</v>
      </c>
      <c r="K16" s="60">
        <f t="shared" si="10"/>
        <v>80.920169999999999</v>
      </c>
      <c r="L16" s="60">
        <f t="shared" si="10"/>
        <v>80.920169999999999</v>
      </c>
      <c r="M16" s="60">
        <f t="shared" si="10"/>
        <v>80.920169999999999</v>
      </c>
      <c r="N16" s="60">
        <f t="shared" si="10"/>
        <v>80.920169999999999</v>
      </c>
      <c r="O16" s="59">
        <f t="shared" si="6"/>
        <v>971.04203999999993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134.86695</v>
      </c>
      <c r="D17" s="61">
        <f>$C$17</f>
        <v>134.86695</v>
      </c>
      <c r="E17" s="61">
        <f t="shared" ref="E17:N17" si="11">$C$17</f>
        <v>134.86695</v>
      </c>
      <c r="F17" s="61">
        <f t="shared" si="11"/>
        <v>134.86695</v>
      </c>
      <c r="G17" s="61">
        <f t="shared" si="11"/>
        <v>134.86695</v>
      </c>
      <c r="H17" s="61">
        <f t="shared" si="11"/>
        <v>134.86695</v>
      </c>
      <c r="I17" s="61">
        <f t="shared" si="11"/>
        <v>134.86695</v>
      </c>
      <c r="J17" s="61">
        <f t="shared" si="11"/>
        <v>134.86695</v>
      </c>
      <c r="K17" s="61">
        <f t="shared" si="11"/>
        <v>134.86695</v>
      </c>
      <c r="L17" s="61">
        <f t="shared" si="11"/>
        <v>134.86695</v>
      </c>
      <c r="M17" s="61">
        <f t="shared" si="11"/>
        <v>134.86695</v>
      </c>
      <c r="N17" s="61">
        <f t="shared" si="11"/>
        <v>134.86695</v>
      </c>
      <c r="O17" s="59">
        <f t="shared" si="6"/>
        <v>1618.4034000000004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269.73390000000001</v>
      </c>
      <c r="D18" s="59">
        <f>$C$18</f>
        <v>269.73390000000001</v>
      </c>
      <c r="E18" s="59">
        <f t="shared" ref="E18:N18" si="12">$C$18</f>
        <v>269.73390000000001</v>
      </c>
      <c r="F18" s="59">
        <f t="shared" si="12"/>
        <v>269.73390000000001</v>
      </c>
      <c r="G18" s="59">
        <f t="shared" si="12"/>
        <v>269.73390000000001</v>
      </c>
      <c r="H18" s="59">
        <f t="shared" si="12"/>
        <v>269.73390000000001</v>
      </c>
      <c r="I18" s="59">
        <f t="shared" si="12"/>
        <v>269.73390000000001</v>
      </c>
      <c r="J18" s="59">
        <f t="shared" si="12"/>
        <v>269.73390000000001</v>
      </c>
      <c r="K18" s="59">
        <f t="shared" si="12"/>
        <v>269.73390000000001</v>
      </c>
      <c r="L18" s="59">
        <f t="shared" si="12"/>
        <v>269.73390000000001</v>
      </c>
      <c r="M18" s="59">
        <f t="shared" si="12"/>
        <v>269.73390000000001</v>
      </c>
      <c r="N18" s="59">
        <f t="shared" si="12"/>
        <v>269.73390000000001</v>
      </c>
      <c r="O18" s="59">
        <f t="shared" si="6"/>
        <v>3236.8068000000007</v>
      </c>
    </row>
    <row r="19" spans="1:15" x14ac:dyDescent="0.3">
      <c r="A19" s="27">
        <f t="shared" si="3"/>
        <v>0</v>
      </c>
      <c r="B19" s="47" t="s">
        <v>59</v>
      </c>
      <c r="C19" s="83">
        <v>0</v>
      </c>
      <c r="D19" s="59">
        <f>C19</f>
        <v>0</v>
      </c>
      <c r="E19" s="59">
        <f t="shared" ref="E19:N19" si="13">D19</f>
        <v>0</v>
      </c>
      <c r="F19" s="59">
        <f t="shared" si="13"/>
        <v>0</v>
      </c>
      <c r="G19" s="59">
        <f t="shared" si="13"/>
        <v>0</v>
      </c>
      <c r="H19" s="59">
        <f t="shared" si="13"/>
        <v>0</v>
      </c>
      <c r="I19" s="59">
        <f t="shared" si="13"/>
        <v>0</v>
      </c>
      <c r="J19" s="59">
        <f t="shared" si="13"/>
        <v>0</v>
      </c>
      <c r="K19" s="59">
        <f t="shared" si="13"/>
        <v>0</v>
      </c>
      <c r="L19" s="59">
        <f t="shared" si="13"/>
        <v>0</v>
      </c>
      <c r="M19" s="59">
        <f t="shared" si="13"/>
        <v>0</v>
      </c>
      <c r="N19" s="59">
        <f t="shared" si="13"/>
        <v>0</v>
      </c>
      <c r="O19" s="59">
        <f t="shared" si="6"/>
        <v>0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22926.998250000008</v>
      </c>
      <c r="D21" s="71">
        <f t="shared" ref="D21:F21" si="14">SUM(D11:D20)</f>
        <v>22926.998250000008</v>
      </c>
      <c r="E21" s="71">
        <f t="shared" si="14"/>
        <v>22926.998250000008</v>
      </c>
      <c r="F21" s="71">
        <f t="shared" si="14"/>
        <v>22926.998250000008</v>
      </c>
      <c r="G21" s="72">
        <f>SUM(G11:G20)</f>
        <v>22926.998250000008</v>
      </c>
      <c r="H21" s="72">
        <f t="shared" ref="H21:N21" si="15">SUM(H11:H20)</f>
        <v>22926.998250000008</v>
      </c>
      <c r="I21" s="72">
        <f t="shared" si="15"/>
        <v>22926.998250000008</v>
      </c>
      <c r="J21" s="72">
        <f t="shared" si="15"/>
        <v>22926.998250000008</v>
      </c>
      <c r="K21" s="72">
        <f t="shared" si="15"/>
        <v>22926.998250000008</v>
      </c>
      <c r="L21" s="72">
        <f t="shared" si="15"/>
        <v>22926.998250000008</v>
      </c>
      <c r="M21" s="72">
        <f t="shared" si="15"/>
        <v>22926.998250000008</v>
      </c>
      <c r="N21" s="72">
        <f t="shared" si="15"/>
        <v>22926.998250000008</v>
      </c>
      <c r="O21" s="72">
        <f>SUM(O11:O20)</f>
        <v>275123.97900000005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4046.3917499999916</v>
      </c>
      <c r="D23" s="71">
        <f t="shared" si="16"/>
        <v>4046.3917499999916</v>
      </c>
      <c r="E23" s="71">
        <f t="shared" si="16"/>
        <v>4046.3917499999916</v>
      </c>
      <c r="F23" s="71">
        <f t="shared" si="16"/>
        <v>4046.3917499999916</v>
      </c>
      <c r="G23" s="75">
        <f t="shared" si="16"/>
        <v>4046.3917499999916</v>
      </c>
      <c r="H23" s="75">
        <f t="shared" si="16"/>
        <v>4046.3917499999916</v>
      </c>
      <c r="I23" s="75">
        <f t="shared" si="16"/>
        <v>4046.3917499999916</v>
      </c>
      <c r="J23" s="75">
        <f t="shared" si="16"/>
        <v>4046.3917499999916</v>
      </c>
      <c r="K23" s="75">
        <f t="shared" si="16"/>
        <v>4046.3917499999916</v>
      </c>
      <c r="L23" s="75">
        <f t="shared" si="16"/>
        <v>4046.3917499999916</v>
      </c>
      <c r="M23" s="75">
        <f t="shared" si="16"/>
        <v>4046.3917499999916</v>
      </c>
      <c r="N23" s="75">
        <f t="shared" si="16"/>
        <v>4046.3917499999916</v>
      </c>
      <c r="O23" s="75">
        <f t="shared" si="16"/>
        <v>48556.701000000001</v>
      </c>
    </row>
    <row r="24" spans="1:15" x14ac:dyDescent="0.3">
      <c r="A24" s="23"/>
      <c r="B24" s="78" t="s">
        <v>64</v>
      </c>
      <c r="C24" s="79">
        <f>C23/C9</f>
        <v>0.15001420844765867</v>
      </c>
      <c r="D24" s="79">
        <f t="shared" ref="D24:O24" si="17">D23/D9</f>
        <v>0.15001420844765867</v>
      </c>
      <c r="E24" s="79">
        <f t="shared" si="17"/>
        <v>0.15001420844765867</v>
      </c>
      <c r="F24" s="79">
        <f t="shared" si="17"/>
        <v>0.15001420844765867</v>
      </c>
      <c r="G24" s="79">
        <f t="shared" si="17"/>
        <v>0.15001420844765867</v>
      </c>
      <c r="H24" s="79">
        <f t="shared" si="17"/>
        <v>0.15001420844765867</v>
      </c>
      <c r="I24" s="79">
        <f t="shared" si="17"/>
        <v>0.15001420844765867</v>
      </c>
      <c r="J24" s="79">
        <f t="shared" si="17"/>
        <v>0.15001420844765867</v>
      </c>
      <c r="K24" s="79">
        <f t="shared" si="17"/>
        <v>0.15001420844765867</v>
      </c>
      <c r="L24" s="79">
        <f t="shared" si="17"/>
        <v>0.15001420844765867</v>
      </c>
      <c r="M24" s="79">
        <f t="shared" si="17"/>
        <v>0.15001420844765867</v>
      </c>
      <c r="N24" s="79">
        <f t="shared" si="17"/>
        <v>0.15001420844765867</v>
      </c>
      <c r="O24" s="79">
        <f t="shared" si="17"/>
        <v>0.15001420844765895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0.15001420844765867</v>
      </c>
      <c r="B27" s="69" t="s">
        <v>19</v>
      </c>
      <c r="C27" s="71">
        <f t="shared" ref="C27:O27" si="19">C26+C23</f>
        <v>4046.3917499999916</v>
      </c>
      <c r="D27" s="71">
        <f t="shared" si="19"/>
        <v>4046.3917499999916</v>
      </c>
      <c r="E27" s="71">
        <f t="shared" si="19"/>
        <v>4046.3917499999916</v>
      </c>
      <c r="F27" s="71">
        <f t="shared" si="19"/>
        <v>4046.3917499999916</v>
      </c>
      <c r="G27" s="75">
        <f t="shared" si="19"/>
        <v>4046.3917499999916</v>
      </c>
      <c r="H27" s="75">
        <f t="shared" si="19"/>
        <v>4046.3917499999916</v>
      </c>
      <c r="I27" s="75">
        <f t="shared" si="19"/>
        <v>4046.3917499999916</v>
      </c>
      <c r="J27" s="75">
        <f t="shared" si="19"/>
        <v>4046.3917499999916</v>
      </c>
      <c r="K27" s="75">
        <f t="shared" si="19"/>
        <v>4046.3917499999916</v>
      </c>
      <c r="L27" s="75">
        <f t="shared" si="19"/>
        <v>4046.3917499999916</v>
      </c>
      <c r="M27" s="75">
        <f t="shared" si="19"/>
        <v>4046.3917499999916</v>
      </c>
      <c r="N27" s="75">
        <f t="shared" si="19"/>
        <v>4046.3917499999916</v>
      </c>
      <c r="O27" s="75">
        <f t="shared" si="19"/>
        <v>48556.701000000001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0.15001420844765867</v>
      </c>
      <c r="B31" s="69" t="s">
        <v>23</v>
      </c>
      <c r="C31" s="71">
        <f t="shared" ref="C31:O31" si="20">C27+C29+C30</f>
        <v>4046.3917499999916</v>
      </c>
      <c r="D31" s="71">
        <f t="shared" si="20"/>
        <v>4046.3917499999916</v>
      </c>
      <c r="E31" s="71">
        <f t="shared" si="20"/>
        <v>4046.3917499999916</v>
      </c>
      <c r="F31" s="71">
        <f t="shared" si="20"/>
        <v>4046.3917499999916</v>
      </c>
      <c r="G31" s="75">
        <f t="shared" si="20"/>
        <v>4046.3917499999916</v>
      </c>
      <c r="H31" s="75">
        <f t="shared" si="20"/>
        <v>4046.3917499999916</v>
      </c>
      <c r="I31" s="75">
        <f t="shared" si="20"/>
        <v>4046.3917499999916</v>
      </c>
      <c r="J31" s="75">
        <f t="shared" si="20"/>
        <v>4046.3917499999916</v>
      </c>
      <c r="K31" s="75">
        <f t="shared" si="20"/>
        <v>4046.3917499999916</v>
      </c>
      <c r="L31" s="75">
        <f t="shared" si="20"/>
        <v>4046.3917499999916</v>
      </c>
      <c r="M31" s="75">
        <f t="shared" si="20"/>
        <v>4046.3917499999916</v>
      </c>
      <c r="N31" s="75">
        <f t="shared" si="20"/>
        <v>4046.3917499999916</v>
      </c>
      <c r="O31" s="75">
        <f t="shared" si="20"/>
        <v>48556.701000000001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-1128.9432982499977</v>
      </c>
      <c r="D33" s="16">
        <f t="shared" si="21"/>
        <v>-1128.9432982499977</v>
      </c>
      <c r="E33" s="16">
        <f t="shared" si="21"/>
        <v>-1128.9432982499977</v>
      </c>
      <c r="F33" s="16">
        <f t="shared" si="21"/>
        <v>-1128.9432982499977</v>
      </c>
      <c r="G33" s="17">
        <f>SUM(C33:F33)</f>
        <v>-4515.7731929999909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0.43264097716304761</v>
      </c>
      <c r="B35" s="18" t="s">
        <v>17</v>
      </c>
      <c r="C35" s="19">
        <f>C31+C33</f>
        <v>2917.4484517499941</v>
      </c>
      <c r="D35" s="19">
        <f>D31+D33</f>
        <v>2917.4484517499941</v>
      </c>
      <c r="E35" s="19">
        <f>E31+E33</f>
        <v>2917.4484517499941</v>
      </c>
      <c r="F35" s="19">
        <f>F31+F33</f>
        <v>2917.4484517499941</v>
      </c>
      <c r="G35" s="20">
        <f>SUM(C35:F35)</f>
        <v>11669.793806999976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26973.39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26973.39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26973.39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539.46780000000001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2697.3389999999999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0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0</v>
      </c>
      <c r="F72" s="44">
        <f>E72*1.22</f>
        <v>0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8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  <ignoredErrors>
    <ignoredError sqref="D19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72"/>
  <sheetViews>
    <sheetView topLeftCell="B1" zoomScale="80" zoomScaleNormal="80" workbookViewId="0">
      <selection activeCell="C12" sqref="C12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48" t="s">
        <v>72</v>
      </c>
      <c r="C2" s="48"/>
      <c r="D2" s="48"/>
      <c r="E2" s="48"/>
      <c r="F2" s="48"/>
      <c r="G2" s="48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ht="17.25" thickBot="1" x14ac:dyDescent="0.35">
      <c r="A6" s="23"/>
      <c r="B6" s="10" t="s">
        <v>44</v>
      </c>
      <c r="C6" s="11">
        <v>4576.51</v>
      </c>
      <c r="D6" s="11">
        <f>$C$6</f>
        <v>4576.51</v>
      </c>
      <c r="E6" s="11">
        <f t="shared" ref="E6:N6" si="0">$C$6</f>
        <v>4576.51</v>
      </c>
      <c r="F6" s="11">
        <f t="shared" si="0"/>
        <v>4576.51</v>
      </c>
      <c r="G6" s="11">
        <f t="shared" si="0"/>
        <v>4576.51</v>
      </c>
      <c r="H6" s="11">
        <f t="shared" si="0"/>
        <v>4576.51</v>
      </c>
      <c r="I6" s="11">
        <f t="shared" si="0"/>
        <v>4576.51</v>
      </c>
      <c r="J6" s="11">
        <f t="shared" si="0"/>
        <v>4576.51</v>
      </c>
      <c r="K6" s="11">
        <f t="shared" si="0"/>
        <v>4576.51</v>
      </c>
      <c r="L6" s="11">
        <f t="shared" si="0"/>
        <v>4576.51</v>
      </c>
      <c r="M6" s="11">
        <f t="shared" si="0"/>
        <v>4576.51</v>
      </c>
      <c r="N6" s="11">
        <f t="shared" si="0"/>
        <v>4576.51</v>
      </c>
      <c r="O6" s="11">
        <f>SUM(C6:N6)</f>
        <v>54918.120000000017</v>
      </c>
    </row>
    <row r="7" spans="1:15" x14ac:dyDescent="0.3">
      <c r="A7" s="23"/>
      <c r="B7" s="54" t="s">
        <v>45</v>
      </c>
      <c r="C7" s="9">
        <v>2464.2800000000002</v>
      </c>
      <c r="D7" s="9">
        <f>$C$7</f>
        <v>2464.2800000000002</v>
      </c>
      <c r="E7" s="56">
        <f t="shared" ref="E7:N7" si="1">$C$7</f>
        <v>2464.2800000000002</v>
      </c>
      <c r="F7" s="56">
        <f t="shared" si="1"/>
        <v>2464.2800000000002</v>
      </c>
      <c r="G7" s="56">
        <f t="shared" si="1"/>
        <v>2464.2800000000002</v>
      </c>
      <c r="H7" s="56">
        <f t="shared" si="1"/>
        <v>2464.2800000000002</v>
      </c>
      <c r="I7" s="56">
        <f t="shared" si="1"/>
        <v>2464.2800000000002</v>
      </c>
      <c r="J7" s="56">
        <f t="shared" si="1"/>
        <v>2464.2800000000002</v>
      </c>
      <c r="K7" s="56">
        <f t="shared" si="1"/>
        <v>2464.2800000000002</v>
      </c>
      <c r="L7" s="56">
        <f t="shared" si="1"/>
        <v>2464.2800000000002</v>
      </c>
      <c r="M7" s="56">
        <f t="shared" si="1"/>
        <v>2464.2800000000002</v>
      </c>
      <c r="N7" s="56">
        <f t="shared" si="1"/>
        <v>2464.2800000000002</v>
      </c>
      <c r="O7" s="28">
        <f>SUM(C7:N7)</f>
        <v>29571.359999999997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7040.7900000000009</v>
      </c>
      <c r="D9" s="73">
        <f t="shared" ref="D9:N9" si="2">SUM(D6:D7)</f>
        <v>7040.7900000000009</v>
      </c>
      <c r="E9" s="73">
        <f t="shared" si="2"/>
        <v>7040.7900000000009</v>
      </c>
      <c r="F9" s="73">
        <f t="shared" si="2"/>
        <v>7040.7900000000009</v>
      </c>
      <c r="G9" s="73">
        <f t="shared" si="2"/>
        <v>7040.7900000000009</v>
      </c>
      <c r="H9" s="73">
        <f t="shared" si="2"/>
        <v>7040.7900000000009</v>
      </c>
      <c r="I9" s="73">
        <f t="shared" si="2"/>
        <v>7040.7900000000009</v>
      </c>
      <c r="J9" s="73">
        <f t="shared" si="2"/>
        <v>7040.7900000000009</v>
      </c>
      <c r="K9" s="73">
        <f t="shared" si="2"/>
        <v>7040.7900000000009</v>
      </c>
      <c r="L9" s="73">
        <f t="shared" si="2"/>
        <v>7040.7900000000009</v>
      </c>
      <c r="M9" s="73">
        <f t="shared" si="2"/>
        <v>7040.7900000000009</v>
      </c>
      <c r="N9" s="73">
        <f t="shared" si="2"/>
        <v>7040.7900000000009</v>
      </c>
      <c r="O9" s="74">
        <f>SUM(O6:O7)</f>
        <v>84489.48000000001</v>
      </c>
    </row>
    <row r="10" spans="1:15" x14ac:dyDescent="0.3">
      <c r="A10" s="23"/>
    </row>
    <row r="11" spans="1:15" x14ac:dyDescent="0.3">
      <c r="A11" s="27">
        <f t="shared" ref="A11:A19" si="3">-G11/$G$9</f>
        <v>-0.6</v>
      </c>
      <c r="B11" s="46" t="s">
        <v>32</v>
      </c>
      <c r="C11" s="58">
        <f>(C6*60%)+(C7*60%)</f>
        <v>4224.4740000000002</v>
      </c>
      <c r="D11" s="58">
        <f>$C$11</f>
        <v>4224.4740000000002</v>
      </c>
      <c r="E11" s="58">
        <f t="shared" ref="E11:N11" si="4">$C$11</f>
        <v>4224.4740000000002</v>
      </c>
      <c r="F11" s="58">
        <f t="shared" si="4"/>
        <v>4224.4740000000002</v>
      </c>
      <c r="G11" s="58">
        <f t="shared" si="4"/>
        <v>4224.4740000000002</v>
      </c>
      <c r="H11" s="58">
        <f t="shared" si="4"/>
        <v>4224.4740000000002</v>
      </c>
      <c r="I11" s="58">
        <f t="shared" si="4"/>
        <v>4224.4740000000002</v>
      </c>
      <c r="J11" s="58">
        <f t="shared" si="4"/>
        <v>4224.4740000000002</v>
      </c>
      <c r="K11" s="58">
        <f t="shared" si="4"/>
        <v>4224.4740000000002</v>
      </c>
      <c r="L11" s="58">
        <f t="shared" si="4"/>
        <v>4224.4740000000002</v>
      </c>
      <c r="M11" s="58">
        <f t="shared" si="4"/>
        <v>4224.4740000000002</v>
      </c>
      <c r="N11" s="58">
        <f t="shared" si="4"/>
        <v>4224.4740000000002</v>
      </c>
      <c r="O11" s="58">
        <f>SUM(C11:N11)</f>
        <v>50693.688000000016</v>
      </c>
    </row>
    <row r="12" spans="1:15" x14ac:dyDescent="0.3">
      <c r="A12" s="27">
        <f t="shared" si="3"/>
        <v>-0.28966351787228417</v>
      </c>
      <c r="B12" s="47" t="s">
        <v>60</v>
      </c>
      <c r="C12" s="59">
        <v>2039.46</v>
      </c>
      <c r="D12" s="59">
        <f>$C$12</f>
        <v>2039.46</v>
      </c>
      <c r="E12" s="59">
        <f t="shared" ref="E12:O12" si="5">$C$12</f>
        <v>2039.46</v>
      </c>
      <c r="F12" s="59">
        <f t="shared" si="5"/>
        <v>2039.46</v>
      </c>
      <c r="G12" s="59">
        <f t="shared" si="5"/>
        <v>2039.46</v>
      </c>
      <c r="H12" s="59">
        <f t="shared" si="5"/>
        <v>2039.46</v>
      </c>
      <c r="I12" s="59">
        <f t="shared" si="5"/>
        <v>2039.46</v>
      </c>
      <c r="J12" s="59">
        <f t="shared" si="5"/>
        <v>2039.46</v>
      </c>
      <c r="K12" s="59">
        <f t="shared" si="5"/>
        <v>2039.46</v>
      </c>
      <c r="L12" s="59">
        <f t="shared" si="5"/>
        <v>2039.46</v>
      </c>
      <c r="M12" s="59">
        <f t="shared" si="5"/>
        <v>2039.46</v>
      </c>
      <c r="N12" s="59">
        <f t="shared" si="5"/>
        <v>2039.46</v>
      </c>
      <c r="O12" s="59">
        <f t="shared" si="5"/>
        <v>2039.46</v>
      </c>
    </row>
    <row r="13" spans="1:15" x14ac:dyDescent="0.3">
      <c r="A13" s="27"/>
      <c r="B13" s="47" t="s">
        <v>63</v>
      </c>
      <c r="C13" s="59">
        <v>679.82</v>
      </c>
      <c r="D13" s="59">
        <f>$C$13</f>
        <v>679.82</v>
      </c>
      <c r="E13" s="59">
        <f t="shared" ref="E13:O13" si="6">$C$13</f>
        <v>679.82</v>
      </c>
      <c r="F13" s="59">
        <f t="shared" si="6"/>
        <v>679.82</v>
      </c>
      <c r="G13" s="59">
        <f t="shared" si="6"/>
        <v>679.82</v>
      </c>
      <c r="H13" s="59">
        <f t="shared" si="6"/>
        <v>679.82</v>
      </c>
      <c r="I13" s="59">
        <f t="shared" si="6"/>
        <v>679.82</v>
      </c>
      <c r="J13" s="59">
        <f t="shared" si="6"/>
        <v>679.82</v>
      </c>
      <c r="K13" s="59">
        <f t="shared" si="6"/>
        <v>679.82</v>
      </c>
      <c r="L13" s="59">
        <f t="shared" si="6"/>
        <v>679.82</v>
      </c>
      <c r="M13" s="59">
        <f t="shared" si="6"/>
        <v>679.82</v>
      </c>
      <c r="N13" s="59">
        <f t="shared" si="6"/>
        <v>679.82</v>
      </c>
      <c r="O13" s="59">
        <f t="shared" si="6"/>
        <v>679.82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49.285530000000001</v>
      </c>
      <c r="D14" s="60">
        <f>$C$14</f>
        <v>49.285530000000001</v>
      </c>
      <c r="E14" s="60">
        <f t="shared" ref="E14:N14" si="7">$C$14</f>
        <v>49.285530000000001</v>
      </c>
      <c r="F14" s="60">
        <f t="shared" si="7"/>
        <v>49.285530000000001</v>
      </c>
      <c r="G14" s="60">
        <f t="shared" si="7"/>
        <v>49.285530000000001</v>
      </c>
      <c r="H14" s="60">
        <f t="shared" si="7"/>
        <v>49.285530000000001</v>
      </c>
      <c r="I14" s="60">
        <f t="shared" si="7"/>
        <v>49.285530000000001</v>
      </c>
      <c r="J14" s="60">
        <f t="shared" si="7"/>
        <v>49.285530000000001</v>
      </c>
      <c r="K14" s="60">
        <f t="shared" si="7"/>
        <v>49.285530000000001</v>
      </c>
      <c r="L14" s="60">
        <f t="shared" si="7"/>
        <v>49.285530000000001</v>
      </c>
      <c r="M14" s="60">
        <f t="shared" si="7"/>
        <v>49.285530000000001</v>
      </c>
      <c r="N14" s="60">
        <f t="shared" si="7"/>
        <v>49.285530000000001</v>
      </c>
      <c r="O14" s="59">
        <f t="shared" ref="O14:O19" si="8">SUM(C14:N14)</f>
        <v>591.42636000000005</v>
      </c>
    </row>
    <row r="15" spans="1:15" x14ac:dyDescent="0.3">
      <c r="A15" s="27"/>
      <c r="B15" s="47" t="s">
        <v>62</v>
      </c>
      <c r="C15" s="60">
        <v>32.96</v>
      </c>
      <c r="D15" s="60">
        <f>$C$15</f>
        <v>32.96</v>
      </c>
      <c r="E15" s="60">
        <f t="shared" ref="E15:N15" si="9">$C$15</f>
        <v>32.96</v>
      </c>
      <c r="F15" s="60">
        <f t="shared" si="9"/>
        <v>32.96</v>
      </c>
      <c r="G15" s="60">
        <f t="shared" si="9"/>
        <v>32.96</v>
      </c>
      <c r="H15" s="60">
        <f t="shared" si="9"/>
        <v>32.96</v>
      </c>
      <c r="I15" s="60">
        <f t="shared" si="9"/>
        <v>32.96</v>
      </c>
      <c r="J15" s="60">
        <f t="shared" si="9"/>
        <v>32.96</v>
      </c>
      <c r="K15" s="60">
        <f t="shared" si="9"/>
        <v>32.96</v>
      </c>
      <c r="L15" s="60">
        <f t="shared" si="9"/>
        <v>32.96</v>
      </c>
      <c r="M15" s="60">
        <f t="shared" si="9"/>
        <v>32.96</v>
      </c>
      <c r="N15" s="60">
        <f t="shared" si="9"/>
        <v>32.96</v>
      </c>
      <c r="O15" s="59">
        <f t="shared" si="8"/>
        <v>395.51999999999992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21.122370000000004</v>
      </c>
      <c r="D16" s="60">
        <f>$C$16</f>
        <v>21.122370000000004</v>
      </c>
      <c r="E16" s="60">
        <f t="shared" ref="E16:N16" si="10">$C$16</f>
        <v>21.122370000000004</v>
      </c>
      <c r="F16" s="60">
        <f t="shared" si="10"/>
        <v>21.122370000000004</v>
      </c>
      <c r="G16" s="60">
        <f t="shared" si="10"/>
        <v>21.122370000000004</v>
      </c>
      <c r="H16" s="60">
        <f t="shared" si="10"/>
        <v>21.122370000000004</v>
      </c>
      <c r="I16" s="60">
        <f t="shared" si="10"/>
        <v>21.122370000000004</v>
      </c>
      <c r="J16" s="60">
        <f t="shared" si="10"/>
        <v>21.122370000000004</v>
      </c>
      <c r="K16" s="60">
        <f t="shared" si="10"/>
        <v>21.122370000000004</v>
      </c>
      <c r="L16" s="60">
        <f t="shared" si="10"/>
        <v>21.122370000000004</v>
      </c>
      <c r="M16" s="60">
        <f t="shared" si="10"/>
        <v>21.122370000000004</v>
      </c>
      <c r="N16" s="60">
        <f t="shared" si="10"/>
        <v>21.122370000000004</v>
      </c>
      <c r="O16" s="59">
        <f t="shared" si="8"/>
        <v>253.46843999999999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35.203950000000006</v>
      </c>
      <c r="D17" s="61">
        <f>$C$17</f>
        <v>35.203950000000006</v>
      </c>
      <c r="E17" s="61">
        <f t="shared" ref="E17:N17" si="11">$C$17</f>
        <v>35.203950000000006</v>
      </c>
      <c r="F17" s="61">
        <f t="shared" si="11"/>
        <v>35.203950000000006</v>
      </c>
      <c r="G17" s="61">
        <f t="shared" si="11"/>
        <v>35.203950000000006</v>
      </c>
      <c r="H17" s="61">
        <f t="shared" si="11"/>
        <v>35.203950000000006</v>
      </c>
      <c r="I17" s="61">
        <f t="shared" si="11"/>
        <v>35.203950000000006</v>
      </c>
      <c r="J17" s="61">
        <f t="shared" si="11"/>
        <v>35.203950000000006</v>
      </c>
      <c r="K17" s="61">
        <f t="shared" si="11"/>
        <v>35.203950000000006</v>
      </c>
      <c r="L17" s="61">
        <f t="shared" si="11"/>
        <v>35.203950000000006</v>
      </c>
      <c r="M17" s="61">
        <f t="shared" si="11"/>
        <v>35.203950000000006</v>
      </c>
      <c r="N17" s="61">
        <f t="shared" si="11"/>
        <v>35.203950000000006</v>
      </c>
      <c r="O17" s="59">
        <f t="shared" si="8"/>
        <v>422.44740000000019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70.407900000000012</v>
      </c>
      <c r="D18" s="59">
        <f>$C$18</f>
        <v>70.407900000000012</v>
      </c>
      <c r="E18" s="59">
        <f t="shared" ref="E18:N18" si="12">$C$18</f>
        <v>70.407900000000012</v>
      </c>
      <c r="F18" s="59">
        <f t="shared" si="12"/>
        <v>70.407900000000012</v>
      </c>
      <c r="G18" s="59">
        <f t="shared" si="12"/>
        <v>70.407900000000012</v>
      </c>
      <c r="H18" s="59">
        <f t="shared" si="12"/>
        <v>70.407900000000012</v>
      </c>
      <c r="I18" s="59">
        <f t="shared" si="12"/>
        <v>70.407900000000012</v>
      </c>
      <c r="J18" s="59">
        <f t="shared" si="12"/>
        <v>70.407900000000012</v>
      </c>
      <c r="K18" s="59">
        <f t="shared" si="12"/>
        <v>70.407900000000012</v>
      </c>
      <c r="L18" s="59">
        <f t="shared" si="12"/>
        <v>70.407900000000012</v>
      </c>
      <c r="M18" s="59">
        <f t="shared" si="12"/>
        <v>70.407900000000012</v>
      </c>
      <c r="N18" s="59">
        <f t="shared" si="12"/>
        <v>70.407900000000012</v>
      </c>
      <c r="O18" s="59">
        <f t="shared" si="8"/>
        <v>844.89480000000037</v>
      </c>
    </row>
    <row r="19" spans="1:15" x14ac:dyDescent="0.3">
      <c r="A19" s="27">
        <f t="shared" si="3"/>
        <v>-0.10451241977107681</v>
      </c>
      <c r="B19" s="47" t="s">
        <v>59</v>
      </c>
      <c r="C19" s="61">
        <v>735.85</v>
      </c>
      <c r="D19" s="59">
        <f>$C$19</f>
        <v>735.85</v>
      </c>
      <c r="E19" s="59">
        <f t="shared" ref="E19:N19" si="13">$C$19</f>
        <v>735.85</v>
      </c>
      <c r="F19" s="59">
        <f t="shared" si="13"/>
        <v>735.85</v>
      </c>
      <c r="G19" s="59">
        <f t="shared" si="13"/>
        <v>735.85</v>
      </c>
      <c r="H19" s="59">
        <f t="shared" si="13"/>
        <v>735.85</v>
      </c>
      <c r="I19" s="59">
        <f t="shared" si="13"/>
        <v>735.85</v>
      </c>
      <c r="J19" s="59">
        <f t="shared" si="13"/>
        <v>735.85</v>
      </c>
      <c r="K19" s="59">
        <f t="shared" si="13"/>
        <v>735.85</v>
      </c>
      <c r="L19" s="59">
        <f t="shared" si="13"/>
        <v>735.85</v>
      </c>
      <c r="M19" s="59">
        <f t="shared" si="13"/>
        <v>735.85</v>
      </c>
      <c r="N19" s="59">
        <f t="shared" si="13"/>
        <v>735.85</v>
      </c>
      <c r="O19" s="59">
        <f t="shared" si="8"/>
        <v>8830.2000000000025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7888.5837500000007</v>
      </c>
      <c r="D21" s="71">
        <f t="shared" ref="D21:F21" si="14">SUM(D11:D20)</f>
        <v>7888.5837500000007</v>
      </c>
      <c r="E21" s="71">
        <f t="shared" si="14"/>
        <v>7888.5837500000007</v>
      </c>
      <c r="F21" s="71">
        <f t="shared" si="14"/>
        <v>7888.5837500000007</v>
      </c>
      <c r="G21" s="72">
        <f>SUM(G11:G20)</f>
        <v>7888.5837500000007</v>
      </c>
      <c r="H21" s="72">
        <f t="shared" ref="H21:N21" si="15">SUM(H11:H20)</f>
        <v>7888.5837500000007</v>
      </c>
      <c r="I21" s="72">
        <f t="shared" si="15"/>
        <v>7888.5837500000007</v>
      </c>
      <c r="J21" s="72">
        <f t="shared" si="15"/>
        <v>7888.5837500000007</v>
      </c>
      <c r="K21" s="72">
        <f t="shared" si="15"/>
        <v>7888.5837500000007</v>
      </c>
      <c r="L21" s="72">
        <f t="shared" si="15"/>
        <v>7888.5837500000007</v>
      </c>
      <c r="M21" s="72">
        <f t="shared" si="15"/>
        <v>7888.5837500000007</v>
      </c>
      <c r="N21" s="72">
        <f t="shared" si="15"/>
        <v>7888.5837500000007</v>
      </c>
      <c r="O21" s="72">
        <f>SUM(O11:O20)</f>
        <v>64750.92500000001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-847.79374999999982</v>
      </c>
      <c r="D23" s="71">
        <f t="shared" si="16"/>
        <v>-847.79374999999982</v>
      </c>
      <c r="E23" s="71">
        <f t="shared" si="16"/>
        <v>-847.79374999999982</v>
      </c>
      <c r="F23" s="71">
        <f t="shared" si="16"/>
        <v>-847.79374999999982</v>
      </c>
      <c r="G23" s="75">
        <f t="shared" si="16"/>
        <v>-847.79374999999982</v>
      </c>
      <c r="H23" s="75">
        <f t="shared" si="16"/>
        <v>-847.79374999999982</v>
      </c>
      <c r="I23" s="75">
        <f t="shared" si="16"/>
        <v>-847.79374999999982</v>
      </c>
      <c r="J23" s="75">
        <f t="shared" si="16"/>
        <v>-847.79374999999982</v>
      </c>
      <c r="K23" s="75">
        <f t="shared" si="16"/>
        <v>-847.79374999999982</v>
      </c>
      <c r="L23" s="75">
        <f t="shared" si="16"/>
        <v>-847.79374999999982</v>
      </c>
      <c r="M23" s="75">
        <f t="shared" si="16"/>
        <v>-847.79374999999982</v>
      </c>
      <c r="N23" s="75">
        <f t="shared" si="16"/>
        <v>-847.79374999999982</v>
      </c>
      <c r="O23" s="75">
        <f t="shared" si="16"/>
        <v>19738.555</v>
      </c>
    </row>
    <row r="24" spans="1:15" x14ac:dyDescent="0.3">
      <c r="A24" s="23"/>
      <c r="B24" s="78" t="s">
        <v>64</v>
      </c>
      <c r="C24" s="79">
        <f>C23/C9</f>
        <v>-0.12041173646707255</v>
      </c>
      <c r="D24" s="79">
        <f t="shared" ref="D24:O24" si="17">D23/D9</f>
        <v>-0.12041173646707255</v>
      </c>
      <c r="E24" s="79">
        <f t="shared" si="17"/>
        <v>-0.12041173646707255</v>
      </c>
      <c r="F24" s="79">
        <f t="shared" si="17"/>
        <v>-0.12041173646707255</v>
      </c>
      <c r="G24" s="79">
        <f t="shared" si="17"/>
        <v>-0.12041173646707255</v>
      </c>
      <c r="H24" s="79">
        <f t="shared" si="17"/>
        <v>-0.12041173646707255</v>
      </c>
      <c r="I24" s="79">
        <f t="shared" si="17"/>
        <v>-0.12041173646707255</v>
      </c>
      <c r="J24" s="79">
        <f t="shared" si="17"/>
        <v>-0.12041173646707255</v>
      </c>
      <c r="K24" s="79">
        <f t="shared" si="17"/>
        <v>-0.12041173646707255</v>
      </c>
      <c r="L24" s="79">
        <f t="shared" si="17"/>
        <v>-0.12041173646707255</v>
      </c>
      <c r="M24" s="79">
        <f t="shared" si="17"/>
        <v>-0.12041173646707255</v>
      </c>
      <c r="N24" s="79">
        <f t="shared" si="17"/>
        <v>-0.12041173646707255</v>
      </c>
      <c r="O24" s="79">
        <f t="shared" si="17"/>
        <v>0.23362145204349699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-0.12041173646707255</v>
      </c>
      <c r="B27" s="69" t="s">
        <v>19</v>
      </c>
      <c r="C27" s="71">
        <f t="shared" ref="C27:O27" si="19">C26+C23</f>
        <v>-847.79374999999982</v>
      </c>
      <c r="D27" s="71">
        <f t="shared" si="19"/>
        <v>-847.79374999999982</v>
      </c>
      <c r="E27" s="71">
        <f t="shared" si="19"/>
        <v>-847.79374999999982</v>
      </c>
      <c r="F27" s="71">
        <f t="shared" si="19"/>
        <v>-847.79374999999982</v>
      </c>
      <c r="G27" s="75">
        <f t="shared" si="19"/>
        <v>-847.79374999999982</v>
      </c>
      <c r="H27" s="75">
        <f t="shared" si="19"/>
        <v>-847.79374999999982</v>
      </c>
      <c r="I27" s="75">
        <f t="shared" si="19"/>
        <v>-847.79374999999982</v>
      </c>
      <c r="J27" s="75">
        <f t="shared" si="19"/>
        <v>-847.79374999999982</v>
      </c>
      <c r="K27" s="75">
        <f t="shared" si="19"/>
        <v>-847.79374999999982</v>
      </c>
      <c r="L27" s="75">
        <f t="shared" si="19"/>
        <v>-847.79374999999982</v>
      </c>
      <c r="M27" s="75">
        <f t="shared" si="19"/>
        <v>-847.79374999999982</v>
      </c>
      <c r="N27" s="75">
        <f t="shared" si="19"/>
        <v>-847.79374999999982</v>
      </c>
      <c r="O27" s="75">
        <f t="shared" si="19"/>
        <v>19738.555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9">
        <v>0</v>
      </c>
      <c r="D30" s="9">
        <v>0</v>
      </c>
      <c r="E30" s="9">
        <v>0</v>
      </c>
      <c r="F30" s="9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-0.12041173646707255</v>
      </c>
      <c r="B31" s="69" t="s">
        <v>23</v>
      </c>
      <c r="C31" s="71">
        <f t="shared" ref="C31:O31" si="20">C27+C29+C30</f>
        <v>-847.79374999999982</v>
      </c>
      <c r="D31" s="71">
        <f t="shared" si="20"/>
        <v>-847.79374999999982</v>
      </c>
      <c r="E31" s="71">
        <f t="shared" si="20"/>
        <v>-847.79374999999982</v>
      </c>
      <c r="F31" s="71">
        <f t="shared" si="20"/>
        <v>-847.79374999999982</v>
      </c>
      <c r="G31" s="75">
        <f t="shared" si="20"/>
        <v>-847.79374999999982</v>
      </c>
      <c r="H31" s="75">
        <f t="shared" si="20"/>
        <v>-847.79374999999982</v>
      </c>
      <c r="I31" s="75">
        <f t="shared" si="20"/>
        <v>-847.79374999999982</v>
      </c>
      <c r="J31" s="75">
        <f t="shared" si="20"/>
        <v>-847.79374999999982</v>
      </c>
      <c r="K31" s="75">
        <f t="shared" si="20"/>
        <v>-847.79374999999982</v>
      </c>
      <c r="L31" s="75">
        <f t="shared" si="20"/>
        <v>-847.79374999999982</v>
      </c>
      <c r="M31" s="75">
        <f t="shared" si="20"/>
        <v>-847.79374999999982</v>
      </c>
      <c r="N31" s="75">
        <f t="shared" si="20"/>
        <v>-847.79374999999982</v>
      </c>
      <c r="O31" s="75">
        <f t="shared" si="20"/>
        <v>19738.555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236.53445624999998</v>
      </c>
      <c r="D33" s="16">
        <f t="shared" si="21"/>
        <v>236.53445624999998</v>
      </c>
      <c r="E33" s="16">
        <f t="shared" si="21"/>
        <v>236.53445624999998</v>
      </c>
      <c r="F33" s="16">
        <f t="shared" si="21"/>
        <v>236.53445624999998</v>
      </c>
      <c r="G33" s="17">
        <f>SUM(C33:F33)</f>
        <v>946.13782499999991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-0.3472674479710372</v>
      </c>
      <c r="B35" s="18" t="s">
        <v>17</v>
      </c>
      <c r="C35" s="19">
        <f>C31+C33</f>
        <v>-611.25929374999987</v>
      </c>
      <c r="D35" s="19">
        <f>D31+D33</f>
        <v>-611.25929374999987</v>
      </c>
      <c r="E35" s="19">
        <f>E31+E33</f>
        <v>-611.25929374999987</v>
      </c>
      <c r="F35" s="19">
        <f>F31+F33</f>
        <v>-611.25929374999987</v>
      </c>
      <c r="G35" s="20">
        <f>SUM(C35:F35)</f>
        <v>-2445.0371749999995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13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13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13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13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13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t="17.25" hidden="1" thickTop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7040.7900000000009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7040.7900000000009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7040.7900000000009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140.81580000000002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704.07900000000018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-735.85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-735.85</v>
      </c>
      <c r="F72" s="44">
        <f>E72*1.22</f>
        <v>-897.73699999999997</v>
      </c>
    </row>
  </sheetData>
  <mergeCells count="28">
    <mergeCell ref="B45:D45"/>
    <mergeCell ref="B60:D60"/>
    <mergeCell ref="B71:D71"/>
    <mergeCell ref="B72:D72"/>
    <mergeCell ref="B69:D69"/>
    <mergeCell ref="B70:D70"/>
    <mergeCell ref="B68:D68"/>
    <mergeCell ref="B62:D62"/>
    <mergeCell ref="B63:D63"/>
    <mergeCell ref="B64:D64"/>
    <mergeCell ref="B65:D65"/>
    <mergeCell ref="B66:D66"/>
    <mergeCell ref="F1:G1"/>
    <mergeCell ref="B40:D40"/>
    <mergeCell ref="B55:D55"/>
    <mergeCell ref="B56:D56"/>
    <mergeCell ref="B67:D67"/>
    <mergeCell ref="B59:D59"/>
    <mergeCell ref="B57:D57"/>
    <mergeCell ref="B54:D54"/>
    <mergeCell ref="B47:D47"/>
    <mergeCell ref="B41:D41"/>
    <mergeCell ref="B43:D43"/>
    <mergeCell ref="B46:D46"/>
    <mergeCell ref="B44:D44"/>
    <mergeCell ref="B49:D49"/>
    <mergeCell ref="B48:D48"/>
    <mergeCell ref="B42:D42"/>
  </mergeCells>
  <phoneticPr fontId="27" type="noConversion"/>
  <conditionalFormatting sqref="C27:O27">
    <cfRule type="cellIs" dxfId="17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7ADFF-ACC2-4C4A-9731-4D9D2DA5DBFC}">
  <dimension ref="A1:O72"/>
  <sheetViews>
    <sheetView topLeftCell="B1" zoomScale="80" zoomScaleNormal="80" workbookViewId="0">
      <selection activeCell="C12" sqref="C12"/>
    </sheetView>
  </sheetViews>
  <sheetFormatPr defaultColWidth="9.140625" defaultRowHeight="16.5" x14ac:dyDescent="0.3"/>
  <cols>
    <col min="1" max="1" width="0" style="25" hidden="1" customWidth="1"/>
    <col min="2" max="2" width="40.7109375" style="25" customWidth="1"/>
    <col min="3" max="15" width="18.7109375" style="25" customWidth="1"/>
    <col min="16" max="16384" width="9.140625" style="25"/>
  </cols>
  <sheetData>
    <row r="1" spans="1:15" x14ac:dyDescent="0.3">
      <c r="F1" s="102"/>
      <c r="G1" s="102"/>
    </row>
    <row r="2" spans="1:15" ht="30" x14ac:dyDescent="0.4">
      <c r="B2" s="48" t="s">
        <v>73</v>
      </c>
      <c r="C2" s="48"/>
      <c r="D2" s="48"/>
      <c r="E2" s="48"/>
      <c r="F2" s="48"/>
      <c r="G2" s="48"/>
    </row>
    <row r="3" spans="1:15" ht="20.25" thickBot="1" x14ac:dyDescent="0.35">
      <c r="A3" s="23"/>
      <c r="B3" s="49" t="s">
        <v>43</v>
      </c>
      <c r="C3" s="50"/>
      <c r="D3" s="50"/>
      <c r="E3" s="50"/>
      <c r="F3" s="50"/>
      <c r="G3" s="50"/>
    </row>
    <row r="4" spans="1:15" ht="17.25" thickTop="1" x14ac:dyDescent="0.3">
      <c r="A4" s="23"/>
      <c r="B4" s="6"/>
      <c r="C4" s="8" t="s">
        <v>46</v>
      </c>
      <c r="D4" s="8" t="s">
        <v>47</v>
      </c>
      <c r="E4" s="8" t="s">
        <v>48</v>
      </c>
      <c r="F4" s="8" t="s">
        <v>49</v>
      </c>
      <c r="G4" s="8" t="s">
        <v>50</v>
      </c>
      <c r="H4" s="8" t="s">
        <v>51</v>
      </c>
      <c r="I4" s="8" t="s">
        <v>52</v>
      </c>
      <c r="J4" s="8" t="s">
        <v>53</v>
      </c>
      <c r="K4" s="8" t="s">
        <v>54</v>
      </c>
      <c r="L4" s="8" t="s">
        <v>55</v>
      </c>
      <c r="M4" s="8" t="s">
        <v>56</v>
      </c>
      <c r="N4" s="8" t="s">
        <v>57</v>
      </c>
      <c r="O4" s="8" t="s">
        <v>58</v>
      </c>
    </row>
    <row r="5" spans="1:15" x14ac:dyDescent="0.3">
      <c r="A5" s="23"/>
      <c r="B5" s="1"/>
      <c r="C5" s="7"/>
      <c r="D5" s="7"/>
      <c r="E5" s="7"/>
      <c r="F5" s="7"/>
      <c r="G5" s="7"/>
      <c r="H5" s="24"/>
    </row>
    <row r="6" spans="1:15" x14ac:dyDescent="0.3">
      <c r="A6" s="23"/>
      <c r="B6" s="10" t="s">
        <v>44</v>
      </c>
      <c r="C6" s="11">
        <v>5389.2</v>
      </c>
      <c r="D6" s="11">
        <f>$C$6</f>
        <v>5389.2</v>
      </c>
      <c r="E6" s="11">
        <f t="shared" ref="E6:N6" si="0">$C$6</f>
        <v>5389.2</v>
      </c>
      <c r="F6" s="11">
        <f t="shared" si="0"/>
        <v>5389.2</v>
      </c>
      <c r="G6" s="11">
        <f t="shared" si="0"/>
        <v>5389.2</v>
      </c>
      <c r="H6" s="11">
        <f t="shared" si="0"/>
        <v>5389.2</v>
      </c>
      <c r="I6" s="11">
        <f t="shared" si="0"/>
        <v>5389.2</v>
      </c>
      <c r="J6" s="11">
        <f t="shared" si="0"/>
        <v>5389.2</v>
      </c>
      <c r="K6" s="11">
        <f t="shared" si="0"/>
        <v>5389.2</v>
      </c>
      <c r="L6" s="11">
        <f t="shared" si="0"/>
        <v>5389.2</v>
      </c>
      <c r="M6" s="11">
        <f t="shared" si="0"/>
        <v>5389.2</v>
      </c>
      <c r="N6" s="11">
        <f t="shared" si="0"/>
        <v>5389.2</v>
      </c>
      <c r="O6" s="11">
        <f>SUM(C6:N6)</f>
        <v>64670.399999999987</v>
      </c>
    </row>
    <row r="7" spans="1:15" x14ac:dyDescent="0.3">
      <c r="A7" s="23"/>
      <c r="B7" s="54" t="s">
        <v>45</v>
      </c>
      <c r="C7" s="56">
        <v>2901.88</v>
      </c>
      <c r="D7" s="56">
        <f>$C$7</f>
        <v>2901.88</v>
      </c>
      <c r="E7" s="56">
        <f t="shared" ref="E7:N7" si="1">$C$7</f>
        <v>2901.88</v>
      </c>
      <c r="F7" s="56">
        <f t="shared" si="1"/>
        <v>2901.88</v>
      </c>
      <c r="G7" s="56">
        <f t="shared" si="1"/>
        <v>2901.88</v>
      </c>
      <c r="H7" s="56">
        <f t="shared" si="1"/>
        <v>2901.88</v>
      </c>
      <c r="I7" s="56">
        <f t="shared" si="1"/>
        <v>2901.88</v>
      </c>
      <c r="J7" s="56">
        <f t="shared" si="1"/>
        <v>2901.88</v>
      </c>
      <c r="K7" s="56">
        <f t="shared" si="1"/>
        <v>2901.88</v>
      </c>
      <c r="L7" s="56">
        <f t="shared" si="1"/>
        <v>2901.88</v>
      </c>
      <c r="M7" s="56">
        <f t="shared" si="1"/>
        <v>2901.88</v>
      </c>
      <c r="N7" s="56">
        <f t="shared" si="1"/>
        <v>2901.88</v>
      </c>
      <c r="O7" s="28">
        <f>SUM(C7:N7)</f>
        <v>34822.560000000005</v>
      </c>
    </row>
    <row r="8" spans="1:15" ht="17.25" thickBot="1" x14ac:dyDescent="0.35">
      <c r="A8" s="23"/>
      <c r="B8" s="77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8"/>
    </row>
    <row r="9" spans="1:15" ht="17.25" thickBot="1" x14ac:dyDescent="0.35">
      <c r="A9" s="26"/>
      <c r="B9" s="69" t="s">
        <v>16</v>
      </c>
      <c r="C9" s="73">
        <f>SUM(C6:C7)</f>
        <v>8291.08</v>
      </c>
      <c r="D9" s="73">
        <f t="shared" ref="D9:N9" si="2">SUM(D6:D7)</f>
        <v>8291.08</v>
      </c>
      <c r="E9" s="73">
        <f t="shared" si="2"/>
        <v>8291.08</v>
      </c>
      <c r="F9" s="73">
        <f t="shared" si="2"/>
        <v>8291.08</v>
      </c>
      <c r="G9" s="73">
        <f t="shared" si="2"/>
        <v>8291.08</v>
      </c>
      <c r="H9" s="73">
        <f t="shared" si="2"/>
        <v>8291.08</v>
      </c>
      <c r="I9" s="73">
        <f t="shared" si="2"/>
        <v>8291.08</v>
      </c>
      <c r="J9" s="73">
        <f t="shared" si="2"/>
        <v>8291.08</v>
      </c>
      <c r="K9" s="73">
        <f t="shared" si="2"/>
        <v>8291.08</v>
      </c>
      <c r="L9" s="73">
        <f t="shared" si="2"/>
        <v>8291.08</v>
      </c>
      <c r="M9" s="73">
        <f t="shared" si="2"/>
        <v>8291.08</v>
      </c>
      <c r="N9" s="73">
        <f t="shared" si="2"/>
        <v>8291.08</v>
      </c>
      <c r="O9" s="74">
        <f>SUM(O6:O7)</f>
        <v>99492.959999999992</v>
      </c>
    </row>
    <row r="10" spans="1:15" x14ac:dyDescent="0.3">
      <c r="A10" s="23"/>
    </row>
    <row r="11" spans="1:15" x14ac:dyDescent="0.3">
      <c r="A11" s="27">
        <f t="shared" ref="A11:A19" si="3">-G11/$G$9</f>
        <v>-0.65</v>
      </c>
      <c r="B11" s="46" t="s">
        <v>32</v>
      </c>
      <c r="C11" s="58">
        <f>(C6*65%)+(C7*65%)</f>
        <v>5389.2020000000002</v>
      </c>
      <c r="D11" s="58">
        <f>$C$11</f>
        <v>5389.2020000000002</v>
      </c>
      <c r="E11" s="58">
        <f t="shared" ref="E11:N11" si="4">$C$11</f>
        <v>5389.2020000000002</v>
      </c>
      <c r="F11" s="58">
        <f t="shared" si="4"/>
        <v>5389.2020000000002</v>
      </c>
      <c r="G11" s="58">
        <f t="shared" si="4"/>
        <v>5389.2020000000002</v>
      </c>
      <c r="H11" s="58">
        <f t="shared" si="4"/>
        <v>5389.2020000000002</v>
      </c>
      <c r="I11" s="58">
        <f t="shared" si="4"/>
        <v>5389.2020000000002</v>
      </c>
      <c r="J11" s="58">
        <f t="shared" si="4"/>
        <v>5389.2020000000002</v>
      </c>
      <c r="K11" s="58">
        <f t="shared" si="4"/>
        <v>5389.2020000000002</v>
      </c>
      <c r="L11" s="58">
        <f t="shared" si="4"/>
        <v>5389.2020000000002</v>
      </c>
      <c r="M11" s="58">
        <f t="shared" si="4"/>
        <v>5389.2020000000002</v>
      </c>
      <c r="N11" s="58">
        <f t="shared" si="4"/>
        <v>5389.2020000000002</v>
      </c>
      <c r="O11" s="58">
        <f>SUM(C11:N11)</f>
        <v>64670.423999999992</v>
      </c>
    </row>
    <row r="12" spans="1:15" x14ac:dyDescent="0.3">
      <c r="A12" s="27">
        <f t="shared" si="3"/>
        <v>-0.1907616378083434</v>
      </c>
      <c r="B12" s="47" t="s">
        <v>60</v>
      </c>
      <c r="C12" s="59">
        <v>1581.62</v>
      </c>
      <c r="D12" s="59">
        <f>$C$12</f>
        <v>1581.62</v>
      </c>
      <c r="E12" s="59">
        <f t="shared" ref="E12:N12" si="5">$C$12</f>
        <v>1581.62</v>
      </c>
      <c r="F12" s="59">
        <f t="shared" si="5"/>
        <v>1581.62</v>
      </c>
      <c r="G12" s="59">
        <f t="shared" si="5"/>
        <v>1581.62</v>
      </c>
      <c r="H12" s="59">
        <f t="shared" si="5"/>
        <v>1581.62</v>
      </c>
      <c r="I12" s="59">
        <f t="shared" si="5"/>
        <v>1581.62</v>
      </c>
      <c r="J12" s="59">
        <f t="shared" si="5"/>
        <v>1581.62</v>
      </c>
      <c r="K12" s="59">
        <f t="shared" si="5"/>
        <v>1581.62</v>
      </c>
      <c r="L12" s="59">
        <f t="shared" si="5"/>
        <v>1581.62</v>
      </c>
      <c r="M12" s="59">
        <f t="shared" si="5"/>
        <v>1581.62</v>
      </c>
      <c r="N12" s="59">
        <f t="shared" si="5"/>
        <v>1581.62</v>
      </c>
      <c r="O12" s="59">
        <f t="shared" ref="O12:O19" si="6">SUM(C12:N12)</f>
        <v>18979.439999999995</v>
      </c>
    </row>
    <row r="13" spans="1:15" x14ac:dyDescent="0.3">
      <c r="A13" s="27"/>
      <c r="B13" s="47" t="s">
        <v>63</v>
      </c>
      <c r="C13" s="59">
        <v>527.21</v>
      </c>
      <c r="D13" s="59">
        <f>C13</f>
        <v>527.21</v>
      </c>
      <c r="E13" s="59">
        <f t="shared" ref="E13:N13" si="7">D13</f>
        <v>527.21</v>
      </c>
      <c r="F13" s="59">
        <f t="shared" si="7"/>
        <v>527.21</v>
      </c>
      <c r="G13" s="59">
        <f t="shared" si="7"/>
        <v>527.21</v>
      </c>
      <c r="H13" s="59">
        <f t="shared" si="7"/>
        <v>527.21</v>
      </c>
      <c r="I13" s="59">
        <f t="shared" si="7"/>
        <v>527.21</v>
      </c>
      <c r="J13" s="59">
        <f t="shared" si="7"/>
        <v>527.21</v>
      </c>
      <c r="K13" s="59">
        <f t="shared" si="7"/>
        <v>527.21</v>
      </c>
      <c r="L13" s="59">
        <f t="shared" si="7"/>
        <v>527.21</v>
      </c>
      <c r="M13" s="59">
        <f t="shared" si="7"/>
        <v>527.21</v>
      </c>
      <c r="N13" s="59">
        <f t="shared" si="7"/>
        <v>527.21</v>
      </c>
      <c r="O13" s="59">
        <f t="shared" si="6"/>
        <v>6326.52</v>
      </c>
    </row>
    <row r="14" spans="1:15" x14ac:dyDescent="0.3">
      <c r="A14" s="27">
        <f t="shared" si="3"/>
        <v>-6.9999999999999993E-3</v>
      </c>
      <c r="B14" s="47" t="s">
        <v>61</v>
      </c>
      <c r="C14" s="60">
        <f>C9*0.7%</f>
        <v>58.037559999999992</v>
      </c>
      <c r="D14" s="60">
        <f>$C$14</f>
        <v>58.037559999999992</v>
      </c>
      <c r="E14" s="60">
        <f t="shared" ref="E14:N14" si="8">$C$14</f>
        <v>58.037559999999992</v>
      </c>
      <c r="F14" s="60">
        <f t="shared" si="8"/>
        <v>58.037559999999992</v>
      </c>
      <c r="G14" s="60">
        <f t="shared" si="8"/>
        <v>58.037559999999992</v>
      </c>
      <c r="H14" s="60">
        <f t="shared" si="8"/>
        <v>58.037559999999992</v>
      </c>
      <c r="I14" s="60">
        <f t="shared" si="8"/>
        <v>58.037559999999992</v>
      </c>
      <c r="J14" s="60">
        <f t="shared" si="8"/>
        <v>58.037559999999992</v>
      </c>
      <c r="K14" s="60">
        <f t="shared" si="8"/>
        <v>58.037559999999992</v>
      </c>
      <c r="L14" s="60">
        <f t="shared" si="8"/>
        <v>58.037559999999992</v>
      </c>
      <c r="M14" s="60">
        <f t="shared" si="8"/>
        <v>58.037559999999992</v>
      </c>
      <c r="N14" s="60">
        <f t="shared" si="8"/>
        <v>58.037559999999992</v>
      </c>
      <c r="O14" s="59">
        <f t="shared" si="6"/>
        <v>696.45071999999993</v>
      </c>
    </row>
    <row r="15" spans="1:15" x14ac:dyDescent="0.3">
      <c r="A15" s="27"/>
      <c r="B15" s="47" t="s">
        <v>62</v>
      </c>
      <c r="C15" s="60">
        <v>37.5</v>
      </c>
      <c r="D15" s="60">
        <f>$C$15</f>
        <v>37.5</v>
      </c>
      <c r="E15" s="60">
        <f t="shared" ref="E15:N15" si="9">$C$15</f>
        <v>37.5</v>
      </c>
      <c r="F15" s="60">
        <f t="shared" si="9"/>
        <v>37.5</v>
      </c>
      <c r="G15" s="60">
        <f t="shared" si="9"/>
        <v>37.5</v>
      </c>
      <c r="H15" s="60">
        <f t="shared" si="9"/>
        <v>37.5</v>
      </c>
      <c r="I15" s="60">
        <f t="shared" si="9"/>
        <v>37.5</v>
      </c>
      <c r="J15" s="60">
        <f t="shared" si="9"/>
        <v>37.5</v>
      </c>
      <c r="K15" s="60">
        <f t="shared" si="9"/>
        <v>37.5</v>
      </c>
      <c r="L15" s="60">
        <f t="shared" si="9"/>
        <v>37.5</v>
      </c>
      <c r="M15" s="60">
        <f t="shared" si="9"/>
        <v>37.5</v>
      </c>
      <c r="N15" s="60">
        <f t="shared" si="9"/>
        <v>37.5</v>
      </c>
      <c r="O15" s="59">
        <f t="shared" si="6"/>
        <v>450</v>
      </c>
    </row>
    <row r="16" spans="1:15" x14ac:dyDescent="0.3">
      <c r="A16" s="27">
        <f t="shared" si="3"/>
        <v>-3.0000000000000001E-3</v>
      </c>
      <c r="B16" s="47" t="s">
        <v>40</v>
      </c>
      <c r="C16" s="60">
        <f>C9*0.3%</f>
        <v>24.873239999999999</v>
      </c>
      <c r="D16" s="60">
        <f>$C$16</f>
        <v>24.873239999999999</v>
      </c>
      <c r="E16" s="60">
        <f t="shared" ref="E16:N16" si="10">$C$16</f>
        <v>24.873239999999999</v>
      </c>
      <c r="F16" s="60">
        <f t="shared" si="10"/>
        <v>24.873239999999999</v>
      </c>
      <c r="G16" s="60">
        <f t="shared" si="10"/>
        <v>24.873239999999999</v>
      </c>
      <c r="H16" s="60">
        <f t="shared" si="10"/>
        <v>24.873239999999999</v>
      </c>
      <c r="I16" s="60">
        <f t="shared" si="10"/>
        <v>24.873239999999999</v>
      </c>
      <c r="J16" s="60">
        <f t="shared" si="10"/>
        <v>24.873239999999999</v>
      </c>
      <c r="K16" s="60">
        <f t="shared" si="10"/>
        <v>24.873239999999999</v>
      </c>
      <c r="L16" s="60">
        <f t="shared" si="10"/>
        <v>24.873239999999999</v>
      </c>
      <c r="M16" s="60">
        <f t="shared" si="10"/>
        <v>24.873239999999999</v>
      </c>
      <c r="N16" s="60">
        <f t="shared" si="10"/>
        <v>24.873239999999999</v>
      </c>
      <c r="O16" s="59">
        <f t="shared" si="6"/>
        <v>298.47888000000006</v>
      </c>
    </row>
    <row r="17" spans="1:15" x14ac:dyDescent="0.3">
      <c r="A17" s="27">
        <f t="shared" si="3"/>
        <v>-5.0000000000000001E-3</v>
      </c>
      <c r="B17" s="47" t="s">
        <v>39</v>
      </c>
      <c r="C17" s="61">
        <f>C9*0.5%</f>
        <v>41.455399999999997</v>
      </c>
      <c r="D17" s="61">
        <f>$C$17</f>
        <v>41.455399999999997</v>
      </c>
      <c r="E17" s="61">
        <f t="shared" ref="E17:N17" si="11">$C$17</f>
        <v>41.455399999999997</v>
      </c>
      <c r="F17" s="61">
        <f t="shared" si="11"/>
        <v>41.455399999999997</v>
      </c>
      <c r="G17" s="61">
        <f t="shared" si="11"/>
        <v>41.455399999999997</v>
      </c>
      <c r="H17" s="61">
        <f t="shared" si="11"/>
        <v>41.455399999999997</v>
      </c>
      <c r="I17" s="61">
        <f t="shared" si="11"/>
        <v>41.455399999999997</v>
      </c>
      <c r="J17" s="61">
        <f t="shared" si="11"/>
        <v>41.455399999999997</v>
      </c>
      <c r="K17" s="61">
        <f t="shared" si="11"/>
        <v>41.455399999999997</v>
      </c>
      <c r="L17" s="61">
        <f t="shared" si="11"/>
        <v>41.455399999999997</v>
      </c>
      <c r="M17" s="61">
        <f t="shared" si="11"/>
        <v>41.455399999999997</v>
      </c>
      <c r="N17" s="61">
        <f t="shared" si="11"/>
        <v>41.455399999999997</v>
      </c>
      <c r="O17" s="59">
        <f t="shared" si="6"/>
        <v>497.46479999999997</v>
      </c>
    </row>
    <row r="18" spans="1:15" x14ac:dyDescent="0.3">
      <c r="A18" s="27">
        <f t="shared" si="3"/>
        <v>-0.01</v>
      </c>
      <c r="B18" s="47" t="s">
        <v>41</v>
      </c>
      <c r="C18" s="59">
        <f>C9*1%</f>
        <v>82.910799999999995</v>
      </c>
      <c r="D18" s="59">
        <f>$C$18</f>
        <v>82.910799999999995</v>
      </c>
      <c r="E18" s="59">
        <f t="shared" ref="E18:N18" si="12">$C$18</f>
        <v>82.910799999999995</v>
      </c>
      <c r="F18" s="59">
        <f t="shared" si="12"/>
        <v>82.910799999999995</v>
      </c>
      <c r="G18" s="59">
        <f t="shared" si="12"/>
        <v>82.910799999999995</v>
      </c>
      <c r="H18" s="59">
        <f t="shared" si="12"/>
        <v>82.910799999999995</v>
      </c>
      <c r="I18" s="59">
        <f t="shared" si="12"/>
        <v>82.910799999999995</v>
      </c>
      <c r="J18" s="59">
        <f t="shared" si="12"/>
        <v>82.910799999999995</v>
      </c>
      <c r="K18" s="59">
        <f t="shared" si="12"/>
        <v>82.910799999999995</v>
      </c>
      <c r="L18" s="59">
        <f t="shared" si="12"/>
        <v>82.910799999999995</v>
      </c>
      <c r="M18" s="59">
        <f t="shared" si="12"/>
        <v>82.910799999999995</v>
      </c>
      <c r="N18" s="59">
        <f t="shared" si="12"/>
        <v>82.910799999999995</v>
      </c>
      <c r="O18" s="59">
        <f t="shared" si="6"/>
        <v>994.92959999999994</v>
      </c>
    </row>
    <row r="19" spans="1:15" x14ac:dyDescent="0.3">
      <c r="A19" s="27">
        <f t="shared" si="3"/>
        <v>-2.8665746802587839E-2</v>
      </c>
      <c r="B19" s="47" t="s">
        <v>59</v>
      </c>
      <c r="C19" s="61">
        <v>237.67</v>
      </c>
      <c r="D19" s="59">
        <f>C19</f>
        <v>237.67</v>
      </c>
      <c r="E19" s="59">
        <f t="shared" ref="E19:N19" si="13">D19</f>
        <v>237.67</v>
      </c>
      <c r="F19" s="59">
        <f t="shared" si="13"/>
        <v>237.67</v>
      </c>
      <c r="G19" s="59">
        <f t="shared" si="13"/>
        <v>237.67</v>
      </c>
      <c r="H19" s="59">
        <f t="shared" si="13"/>
        <v>237.67</v>
      </c>
      <c r="I19" s="59">
        <f t="shared" si="13"/>
        <v>237.67</v>
      </c>
      <c r="J19" s="59">
        <f t="shared" si="13"/>
        <v>237.67</v>
      </c>
      <c r="K19" s="59">
        <f t="shared" si="13"/>
        <v>237.67</v>
      </c>
      <c r="L19" s="59">
        <f t="shared" si="13"/>
        <v>237.67</v>
      </c>
      <c r="M19" s="59">
        <f t="shared" si="13"/>
        <v>237.67</v>
      </c>
      <c r="N19" s="59">
        <f t="shared" si="13"/>
        <v>237.67</v>
      </c>
      <c r="O19" s="59">
        <f t="shared" si="6"/>
        <v>2852.0400000000004</v>
      </c>
    </row>
    <row r="20" spans="1:15" ht="17.25" thickBot="1" x14ac:dyDescent="0.35">
      <c r="A20" s="27"/>
      <c r="B20" s="47"/>
      <c r="C20" s="56"/>
      <c r="D20" s="56"/>
      <c r="E20" s="56"/>
      <c r="F20" s="56"/>
      <c r="G20" s="76"/>
      <c r="H20" s="23"/>
    </row>
    <row r="21" spans="1:15" ht="17.25" thickBot="1" x14ac:dyDescent="0.35">
      <c r="A21" s="23"/>
      <c r="B21" s="69" t="s">
        <v>27</v>
      </c>
      <c r="C21" s="70">
        <f>SUM(C11:C20)</f>
        <v>7980.4789999999994</v>
      </c>
      <c r="D21" s="71">
        <f t="shared" ref="D21:F21" si="14">SUM(D11:D20)</f>
        <v>7980.4789999999994</v>
      </c>
      <c r="E21" s="71">
        <f t="shared" si="14"/>
        <v>7980.4789999999994</v>
      </c>
      <c r="F21" s="71">
        <f t="shared" si="14"/>
        <v>7980.4789999999994</v>
      </c>
      <c r="G21" s="72">
        <f>SUM(G11:G20)</f>
        <v>7980.4789999999994</v>
      </c>
      <c r="H21" s="72">
        <f t="shared" ref="H21:N21" si="15">SUM(H11:H20)</f>
        <v>7980.4789999999994</v>
      </c>
      <c r="I21" s="72">
        <f t="shared" si="15"/>
        <v>7980.4789999999994</v>
      </c>
      <c r="J21" s="72">
        <f t="shared" si="15"/>
        <v>7980.4789999999994</v>
      </c>
      <c r="K21" s="72">
        <f t="shared" si="15"/>
        <v>7980.4789999999994</v>
      </c>
      <c r="L21" s="72">
        <f t="shared" si="15"/>
        <v>7980.4789999999994</v>
      </c>
      <c r="M21" s="72">
        <f t="shared" si="15"/>
        <v>7980.4789999999994</v>
      </c>
      <c r="N21" s="72">
        <f t="shared" si="15"/>
        <v>7980.4789999999994</v>
      </c>
      <c r="O21" s="72">
        <f>SUM(O11:O20)</f>
        <v>95765.747999999978</v>
      </c>
    </row>
    <row r="22" spans="1:15" ht="17.25" thickBot="1" x14ac:dyDescent="0.35">
      <c r="A22" s="23"/>
    </row>
    <row r="23" spans="1:15" ht="17.25" thickBot="1" x14ac:dyDescent="0.35">
      <c r="A23" s="23"/>
      <c r="B23" s="69" t="s">
        <v>18</v>
      </c>
      <c r="C23" s="71">
        <f t="shared" ref="C23:O23" si="16">C9-C21</f>
        <v>310.60100000000057</v>
      </c>
      <c r="D23" s="71">
        <f t="shared" si="16"/>
        <v>310.60100000000057</v>
      </c>
      <c r="E23" s="71">
        <f t="shared" si="16"/>
        <v>310.60100000000057</v>
      </c>
      <c r="F23" s="71">
        <f t="shared" si="16"/>
        <v>310.60100000000057</v>
      </c>
      <c r="G23" s="75">
        <f t="shared" si="16"/>
        <v>310.60100000000057</v>
      </c>
      <c r="H23" s="75">
        <f t="shared" si="16"/>
        <v>310.60100000000057</v>
      </c>
      <c r="I23" s="75">
        <f t="shared" si="16"/>
        <v>310.60100000000057</v>
      </c>
      <c r="J23" s="75">
        <f t="shared" si="16"/>
        <v>310.60100000000057</v>
      </c>
      <c r="K23" s="75">
        <f t="shared" si="16"/>
        <v>310.60100000000057</v>
      </c>
      <c r="L23" s="75">
        <f t="shared" si="16"/>
        <v>310.60100000000057</v>
      </c>
      <c r="M23" s="75">
        <f t="shared" si="16"/>
        <v>310.60100000000057</v>
      </c>
      <c r="N23" s="75">
        <f t="shared" si="16"/>
        <v>310.60100000000057</v>
      </c>
      <c r="O23" s="75">
        <f t="shared" si="16"/>
        <v>3727.2120000000141</v>
      </c>
    </row>
    <row r="24" spans="1:15" x14ac:dyDescent="0.3">
      <c r="A24" s="23"/>
      <c r="B24" s="78" t="s">
        <v>64</v>
      </c>
      <c r="C24" s="79">
        <f>C23/C9</f>
        <v>3.7462067667903408E-2</v>
      </c>
      <c r="D24" s="79">
        <f t="shared" ref="D24:O24" si="17">D23/D9</f>
        <v>3.7462067667903408E-2</v>
      </c>
      <c r="E24" s="79">
        <f t="shared" si="17"/>
        <v>3.7462067667903408E-2</v>
      </c>
      <c r="F24" s="79">
        <f t="shared" si="17"/>
        <v>3.7462067667903408E-2</v>
      </c>
      <c r="G24" s="79">
        <f t="shared" si="17"/>
        <v>3.7462067667903408E-2</v>
      </c>
      <c r="H24" s="79">
        <f t="shared" si="17"/>
        <v>3.7462067667903408E-2</v>
      </c>
      <c r="I24" s="79">
        <f t="shared" si="17"/>
        <v>3.7462067667903408E-2</v>
      </c>
      <c r="J24" s="79">
        <f t="shared" si="17"/>
        <v>3.7462067667903408E-2</v>
      </c>
      <c r="K24" s="79">
        <f t="shared" si="17"/>
        <v>3.7462067667903408E-2</v>
      </c>
      <c r="L24" s="79">
        <f t="shared" si="17"/>
        <v>3.7462067667903408E-2</v>
      </c>
      <c r="M24" s="79">
        <f t="shared" si="17"/>
        <v>3.7462067667903408E-2</v>
      </c>
      <c r="N24" s="79">
        <f t="shared" si="17"/>
        <v>3.7462067667903408E-2</v>
      </c>
      <c r="O24" s="79">
        <f t="shared" si="17"/>
        <v>3.7462067667903484E-2</v>
      </c>
    </row>
    <row r="25" spans="1:15" x14ac:dyDescent="0.3">
      <c r="A25" s="23"/>
      <c r="B25" s="1"/>
      <c r="C25" s="1"/>
      <c r="D25" s="1"/>
      <c r="E25" s="1"/>
      <c r="F25" s="1"/>
      <c r="G25" s="1"/>
    </row>
    <row r="26" spans="1:15" ht="17.25" thickBot="1" x14ac:dyDescent="0.35">
      <c r="A26" s="27">
        <f>-G26/$G$9</f>
        <v>0</v>
      </c>
      <c r="B26" s="10" t="s">
        <v>28</v>
      </c>
      <c r="C26" s="11">
        <v>0</v>
      </c>
      <c r="D26" s="11">
        <f>C26</f>
        <v>0</v>
      </c>
      <c r="E26" s="11">
        <f>D26</f>
        <v>0</v>
      </c>
      <c r="F26" s="11">
        <f>E26</f>
        <v>0</v>
      </c>
      <c r="G26" s="11">
        <f t="shared" ref="G26:O26" si="18">F26</f>
        <v>0</v>
      </c>
      <c r="H26" s="11">
        <f t="shared" si="18"/>
        <v>0</v>
      </c>
      <c r="I26" s="11">
        <f t="shared" si="18"/>
        <v>0</v>
      </c>
      <c r="J26" s="11">
        <f t="shared" si="18"/>
        <v>0</v>
      </c>
      <c r="K26" s="11">
        <f t="shared" si="18"/>
        <v>0</v>
      </c>
      <c r="L26" s="11">
        <f t="shared" si="18"/>
        <v>0</v>
      </c>
      <c r="M26" s="11">
        <f t="shared" si="18"/>
        <v>0</v>
      </c>
      <c r="N26" s="11">
        <f t="shared" si="18"/>
        <v>0</v>
      </c>
      <c r="O26" s="11">
        <f t="shared" si="18"/>
        <v>0</v>
      </c>
    </row>
    <row r="27" spans="1:15" ht="17.25" thickBot="1" x14ac:dyDescent="0.35">
      <c r="A27" s="27">
        <f>G27/G9</f>
        <v>3.7462067667903408E-2</v>
      </c>
      <c r="B27" s="69" t="s">
        <v>19</v>
      </c>
      <c r="C27" s="71">
        <f t="shared" ref="C27:O27" si="19">C26+C23</f>
        <v>310.60100000000057</v>
      </c>
      <c r="D27" s="71">
        <f t="shared" si="19"/>
        <v>310.60100000000057</v>
      </c>
      <c r="E27" s="71">
        <f t="shared" si="19"/>
        <v>310.60100000000057</v>
      </c>
      <c r="F27" s="71">
        <f t="shared" si="19"/>
        <v>310.60100000000057</v>
      </c>
      <c r="G27" s="75">
        <f t="shared" si="19"/>
        <v>310.60100000000057</v>
      </c>
      <c r="H27" s="75">
        <f t="shared" si="19"/>
        <v>310.60100000000057</v>
      </c>
      <c r="I27" s="75">
        <f t="shared" si="19"/>
        <v>310.60100000000057</v>
      </c>
      <c r="J27" s="75">
        <f t="shared" si="19"/>
        <v>310.60100000000057</v>
      </c>
      <c r="K27" s="75">
        <f t="shared" si="19"/>
        <v>310.60100000000057</v>
      </c>
      <c r="L27" s="75">
        <f t="shared" si="19"/>
        <v>310.60100000000057</v>
      </c>
      <c r="M27" s="75">
        <f t="shared" si="19"/>
        <v>310.60100000000057</v>
      </c>
      <c r="N27" s="75">
        <f t="shared" si="19"/>
        <v>310.60100000000057</v>
      </c>
      <c r="O27" s="75">
        <f t="shared" si="19"/>
        <v>3727.2120000000141</v>
      </c>
    </row>
    <row r="28" spans="1:15" x14ac:dyDescent="0.3">
      <c r="A28" s="23"/>
    </row>
    <row r="29" spans="1:15" x14ac:dyDescent="0.3">
      <c r="A29" s="53"/>
      <c r="B29" s="10" t="s">
        <v>20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7.25" thickBot="1" x14ac:dyDescent="0.35">
      <c r="A30" s="53"/>
      <c r="B30" s="54" t="s">
        <v>21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</row>
    <row r="31" spans="1:15" ht="17.25" thickBot="1" x14ac:dyDescent="0.35">
      <c r="A31" s="27">
        <f>G31/$G$9</f>
        <v>3.7462067667903408E-2</v>
      </c>
      <c r="B31" s="69" t="s">
        <v>23</v>
      </c>
      <c r="C31" s="71">
        <f t="shared" ref="C31:O31" si="20">C27+C29+C30</f>
        <v>310.60100000000057</v>
      </c>
      <c r="D31" s="71">
        <f t="shared" si="20"/>
        <v>310.60100000000057</v>
      </c>
      <c r="E31" s="71">
        <f t="shared" si="20"/>
        <v>310.60100000000057</v>
      </c>
      <c r="F31" s="71">
        <f t="shared" si="20"/>
        <v>310.60100000000057</v>
      </c>
      <c r="G31" s="75">
        <f t="shared" si="20"/>
        <v>310.60100000000057</v>
      </c>
      <c r="H31" s="75">
        <f t="shared" si="20"/>
        <v>310.60100000000057</v>
      </c>
      <c r="I31" s="75">
        <f t="shared" si="20"/>
        <v>310.60100000000057</v>
      </c>
      <c r="J31" s="75">
        <f t="shared" si="20"/>
        <v>310.60100000000057</v>
      </c>
      <c r="K31" s="75">
        <f t="shared" si="20"/>
        <v>310.60100000000057</v>
      </c>
      <c r="L31" s="75">
        <f t="shared" si="20"/>
        <v>310.60100000000057</v>
      </c>
      <c r="M31" s="75">
        <f t="shared" si="20"/>
        <v>310.60100000000057</v>
      </c>
      <c r="N31" s="75">
        <f t="shared" si="20"/>
        <v>310.60100000000057</v>
      </c>
      <c r="O31" s="75">
        <f t="shared" si="20"/>
        <v>3727.2120000000141</v>
      </c>
    </row>
    <row r="32" spans="1:15" hidden="1" x14ac:dyDescent="0.3">
      <c r="A32" s="30"/>
      <c r="B32" s="21"/>
      <c r="C32" s="21"/>
      <c r="D32" s="22"/>
      <c r="E32" s="22"/>
      <c r="F32" s="22"/>
      <c r="G32" s="22"/>
    </row>
    <row r="33" spans="1:7" hidden="1" x14ac:dyDescent="0.3">
      <c r="A33" s="30"/>
      <c r="B33" s="15" t="s">
        <v>22</v>
      </c>
      <c r="C33" s="16">
        <f t="shared" ref="C33:F33" si="21">-$E$47*C31</f>
        <v>-86.657679000000172</v>
      </c>
      <c r="D33" s="16">
        <f t="shared" si="21"/>
        <v>-86.657679000000172</v>
      </c>
      <c r="E33" s="16">
        <f t="shared" si="21"/>
        <v>-86.657679000000172</v>
      </c>
      <c r="F33" s="16">
        <f t="shared" si="21"/>
        <v>-86.657679000000172</v>
      </c>
      <c r="G33" s="17">
        <f>SUM(C33:F33)</f>
        <v>-346.63071600000069</v>
      </c>
    </row>
    <row r="34" spans="1:7" hidden="1" x14ac:dyDescent="0.3">
      <c r="A34" s="30"/>
      <c r="B34" s="65"/>
      <c r="C34" s="66"/>
      <c r="D34" s="66"/>
      <c r="E34" s="66"/>
      <c r="F34" s="66"/>
      <c r="G34" s="67"/>
    </row>
    <row r="35" spans="1:7" hidden="1" x14ac:dyDescent="0.3">
      <c r="A35" s="31">
        <f>G35/G9</f>
        <v>0.10804060315423342</v>
      </c>
      <c r="B35" s="18" t="s">
        <v>17</v>
      </c>
      <c r="C35" s="19">
        <f>C31+C33</f>
        <v>223.9433210000004</v>
      </c>
      <c r="D35" s="19">
        <f>D31+D33</f>
        <v>223.9433210000004</v>
      </c>
      <c r="E35" s="19">
        <f>E31+E33</f>
        <v>223.9433210000004</v>
      </c>
      <c r="F35" s="19">
        <f>F31+F33</f>
        <v>223.9433210000004</v>
      </c>
      <c r="G35" s="20">
        <f>SUM(C35:F35)</f>
        <v>895.77328400000158</v>
      </c>
    </row>
    <row r="36" spans="1:7" hidden="1" x14ac:dyDescent="0.3">
      <c r="A36" s="32"/>
      <c r="B36" s="33"/>
      <c r="C36" s="33"/>
      <c r="D36" s="33"/>
      <c r="E36" s="33"/>
      <c r="F36" s="33"/>
      <c r="G36" s="33"/>
    </row>
    <row r="37" spans="1:7" hidden="1" x14ac:dyDescent="0.3">
      <c r="A37" s="34"/>
      <c r="B37" s="68" t="s">
        <v>42</v>
      </c>
    </row>
    <row r="38" spans="1:7" hidden="1" x14ac:dyDescent="0.3">
      <c r="A38" s="34"/>
    </row>
    <row r="39" spans="1:7" ht="18.75" hidden="1" x14ac:dyDescent="0.3">
      <c r="B39" s="51" t="s">
        <v>26</v>
      </c>
      <c r="C39" s="51"/>
      <c r="D39" s="51"/>
      <c r="E39" s="52"/>
      <c r="F39" s="52"/>
      <c r="G39" s="34"/>
    </row>
    <row r="40" spans="1:7" hidden="1" x14ac:dyDescent="0.3">
      <c r="B40" s="103" t="s">
        <v>31</v>
      </c>
      <c r="C40" s="104"/>
      <c r="D40" s="105"/>
      <c r="E40" s="12">
        <v>50000</v>
      </c>
      <c r="F40" s="57" t="s">
        <v>15</v>
      </c>
      <c r="G40" s="34"/>
    </row>
    <row r="41" spans="1:7" hidden="1" x14ac:dyDescent="0.3">
      <c r="B41" s="92" t="s">
        <v>24</v>
      </c>
      <c r="C41" s="92"/>
      <c r="D41" s="92"/>
      <c r="E41" s="55">
        <v>0.4</v>
      </c>
      <c r="F41" s="57" t="s">
        <v>14</v>
      </c>
      <c r="G41" s="29"/>
    </row>
    <row r="42" spans="1:7" hidden="1" x14ac:dyDescent="0.3">
      <c r="B42" s="93" t="s">
        <v>33</v>
      </c>
      <c r="C42" s="94"/>
      <c r="D42" s="95"/>
      <c r="E42" s="64" t="e">
        <f>#REF!</f>
        <v>#REF!</v>
      </c>
      <c r="F42" s="57"/>
      <c r="G42" s="29"/>
    </row>
    <row r="43" spans="1:7" hidden="1" x14ac:dyDescent="0.3">
      <c r="B43" s="93" t="s">
        <v>37</v>
      </c>
      <c r="C43" s="94"/>
      <c r="D43" s="95"/>
      <c r="E43" s="12">
        <v>300000</v>
      </c>
      <c r="F43" s="62" t="s">
        <v>14</v>
      </c>
      <c r="G43" s="29"/>
    </row>
    <row r="44" spans="1:7" hidden="1" x14ac:dyDescent="0.3">
      <c r="B44" s="92" t="s">
        <v>38</v>
      </c>
      <c r="C44" s="92"/>
      <c r="D44" s="92"/>
      <c r="E44" s="14">
        <v>0.03</v>
      </c>
      <c r="F44" s="62"/>
      <c r="G44" s="29"/>
    </row>
    <row r="45" spans="1:7" hidden="1" x14ac:dyDescent="0.3">
      <c r="B45" s="92" t="s">
        <v>38</v>
      </c>
      <c r="C45" s="92"/>
      <c r="D45" s="92"/>
      <c r="E45" s="12">
        <v>12000</v>
      </c>
      <c r="F45" s="62"/>
      <c r="G45" s="29"/>
    </row>
    <row r="46" spans="1:7" hidden="1" x14ac:dyDescent="0.3">
      <c r="B46" s="93" t="s">
        <v>40</v>
      </c>
      <c r="C46" s="94"/>
      <c r="D46" s="95"/>
      <c r="E46" s="14" t="e">
        <f>#REF!</f>
        <v>#REF!</v>
      </c>
      <c r="F46" s="57" t="s">
        <v>14</v>
      </c>
      <c r="G46" s="29"/>
    </row>
    <row r="47" spans="1:7" ht="16.5" hidden="1" customHeight="1" x14ac:dyDescent="0.3">
      <c r="B47" s="93" t="s">
        <v>25</v>
      </c>
      <c r="C47" s="94"/>
      <c r="D47" s="95"/>
      <c r="E47" s="14">
        <v>0.27900000000000003</v>
      </c>
      <c r="F47" s="57" t="s">
        <v>14</v>
      </c>
      <c r="G47" s="29"/>
    </row>
    <row r="48" spans="1:7" hidden="1" x14ac:dyDescent="0.3">
      <c r="B48" s="93" t="s">
        <v>39</v>
      </c>
      <c r="C48" s="94"/>
      <c r="D48" s="95"/>
      <c r="E48" s="14" t="e">
        <f>#REF!</f>
        <v>#REF!</v>
      </c>
      <c r="F48" s="57" t="s">
        <v>14</v>
      </c>
      <c r="G48" s="29"/>
    </row>
    <row r="49" spans="1:11" hidden="1" x14ac:dyDescent="0.3">
      <c r="B49" s="93" t="s">
        <v>29</v>
      </c>
      <c r="C49" s="94"/>
      <c r="D49" s="95"/>
      <c r="E49" s="14">
        <v>0.06</v>
      </c>
      <c r="F49" s="57" t="s">
        <v>14</v>
      </c>
      <c r="G49" s="29"/>
    </row>
    <row r="50" spans="1:11" hidden="1" x14ac:dyDescent="0.3">
      <c r="A50" s="29"/>
    </row>
    <row r="51" spans="1:11" hidden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9.5" hidden="1" thickBot="1" x14ac:dyDescent="0.35">
      <c r="A52" s="29"/>
      <c r="B52" s="37" t="s">
        <v>12</v>
      </c>
      <c r="C52" s="37"/>
      <c r="D52" s="37"/>
      <c r="E52" s="37"/>
      <c r="F52" s="37"/>
    </row>
    <row r="53" spans="1:11" hidden="1" x14ac:dyDescent="0.3">
      <c r="A53" s="29"/>
      <c r="D53" s="38"/>
    </row>
    <row r="54" spans="1:11" hidden="1" x14ac:dyDescent="0.3">
      <c r="A54" s="29"/>
      <c r="B54" s="85" t="s">
        <v>35</v>
      </c>
      <c r="C54" s="86"/>
      <c r="D54" s="87"/>
      <c r="E54" s="2">
        <f>G9</f>
        <v>8291.08</v>
      </c>
    </row>
    <row r="55" spans="1:11" hidden="1" x14ac:dyDescent="0.3">
      <c r="A55" s="29"/>
      <c r="B55" s="96" t="s">
        <v>36</v>
      </c>
      <c r="C55" s="97"/>
      <c r="D55" s="98"/>
      <c r="E55" s="4">
        <f>E54</f>
        <v>8291.08</v>
      </c>
    </row>
    <row r="56" spans="1:11" hidden="1" x14ac:dyDescent="0.3">
      <c r="A56" s="29"/>
      <c r="B56" s="85" t="s">
        <v>0</v>
      </c>
      <c r="C56" s="86"/>
      <c r="D56" s="87"/>
      <c r="E56" s="3">
        <v>7</v>
      </c>
    </row>
    <row r="57" spans="1:11" ht="16.5" hidden="1" customHeight="1" x14ac:dyDescent="0.3">
      <c r="B57" s="99" t="s">
        <v>1</v>
      </c>
      <c r="C57" s="100"/>
      <c r="D57" s="101"/>
      <c r="E57" s="5">
        <f>E55</f>
        <v>8291.08</v>
      </c>
    </row>
    <row r="58" spans="1:11" hidden="1" x14ac:dyDescent="0.3">
      <c r="D58" s="38"/>
    </row>
    <row r="59" spans="1:11" hidden="1" x14ac:dyDescent="0.3">
      <c r="B59" s="85" t="s">
        <v>2</v>
      </c>
      <c r="C59" s="86"/>
      <c r="D59" s="87"/>
      <c r="E59" s="39">
        <f>E57*0.02</f>
        <v>165.82159999999999</v>
      </c>
      <c r="F59" s="40"/>
    </row>
    <row r="60" spans="1:11" hidden="1" x14ac:dyDescent="0.3">
      <c r="B60" s="85" t="s">
        <v>3</v>
      </c>
      <c r="C60" s="86"/>
      <c r="D60" s="87"/>
      <c r="E60" s="39">
        <f>E57*0.1</f>
        <v>829.10800000000006</v>
      </c>
      <c r="F60" s="40"/>
    </row>
    <row r="61" spans="1:11" hidden="1" x14ac:dyDescent="0.3">
      <c r="B61" s="41"/>
      <c r="C61" s="41"/>
      <c r="D61" s="41"/>
      <c r="E61" s="1"/>
      <c r="F61" s="1"/>
    </row>
    <row r="62" spans="1:11" hidden="1" x14ac:dyDescent="0.3">
      <c r="B62" s="89" t="s">
        <v>4</v>
      </c>
      <c r="C62" s="90"/>
      <c r="D62" s="91"/>
      <c r="E62" s="42" t="s">
        <v>5</v>
      </c>
      <c r="F62" s="42" t="s">
        <v>6</v>
      </c>
    </row>
    <row r="63" spans="1:11" hidden="1" x14ac:dyDescent="0.3">
      <c r="B63" s="85" t="s">
        <v>7</v>
      </c>
      <c r="C63" s="86"/>
      <c r="D63" s="87"/>
      <c r="E63" s="39"/>
      <c r="F63" s="39">
        <f>E63*1.22</f>
        <v>0</v>
      </c>
    </row>
    <row r="64" spans="1:11" hidden="1" x14ac:dyDescent="0.3">
      <c r="B64" s="85" t="s">
        <v>8</v>
      </c>
      <c r="C64" s="86"/>
      <c r="D64" s="87"/>
      <c r="E64" s="43"/>
      <c r="F64" s="39"/>
    </row>
    <row r="65" spans="2:6" hidden="1" x14ac:dyDescent="0.3">
      <c r="B65" s="85" t="s">
        <v>9</v>
      </c>
      <c r="C65" s="86"/>
      <c r="D65" s="87"/>
      <c r="E65" s="43"/>
      <c r="F65" s="39">
        <f>E65</f>
        <v>0</v>
      </c>
    </row>
    <row r="66" spans="2:6" hidden="1" x14ac:dyDescent="0.3">
      <c r="B66" s="85" t="s">
        <v>10</v>
      </c>
      <c r="C66" s="86"/>
      <c r="D66" s="87"/>
      <c r="E66" s="43">
        <v>0</v>
      </c>
      <c r="F66" s="39">
        <v>0</v>
      </c>
    </row>
    <row r="67" spans="2:6" hidden="1" x14ac:dyDescent="0.3">
      <c r="B67" s="85" t="s">
        <v>10</v>
      </c>
      <c r="C67" s="86"/>
      <c r="D67" s="87"/>
      <c r="E67" s="43">
        <v>0</v>
      </c>
      <c r="F67" s="39">
        <v>0</v>
      </c>
    </row>
    <row r="68" spans="2:6" hidden="1" x14ac:dyDescent="0.3">
      <c r="B68" s="88" t="s">
        <v>11</v>
      </c>
      <c r="C68" s="88"/>
      <c r="D68" s="88"/>
      <c r="E68" s="44">
        <f>SUM(E63:E67)</f>
        <v>0</v>
      </c>
      <c r="F68" s="44">
        <f>SUM(F63:F67)+F57</f>
        <v>0</v>
      </c>
    </row>
    <row r="69" spans="2:6" hidden="1" x14ac:dyDescent="0.3">
      <c r="B69" s="84"/>
      <c r="C69" s="84"/>
      <c r="D69" s="84"/>
      <c r="E69" s="45"/>
      <c r="F69" s="40"/>
    </row>
    <row r="70" spans="2:6" hidden="1" x14ac:dyDescent="0.3">
      <c r="B70" s="85" t="s">
        <v>34</v>
      </c>
      <c r="C70" s="86"/>
      <c r="D70" s="87"/>
      <c r="E70" s="2">
        <f>E40</f>
        <v>50000</v>
      </c>
      <c r="F70" s="39"/>
    </row>
    <row r="71" spans="2:6" hidden="1" x14ac:dyDescent="0.3">
      <c r="B71" s="85" t="s">
        <v>30</v>
      </c>
      <c r="C71" s="86"/>
      <c r="D71" s="87"/>
      <c r="E71" s="63">
        <f>-G19</f>
        <v>-237.67</v>
      </c>
      <c r="F71" s="39"/>
    </row>
    <row r="72" spans="2:6" hidden="1" x14ac:dyDescent="0.3">
      <c r="B72" s="88" t="s">
        <v>13</v>
      </c>
      <c r="C72" s="88"/>
      <c r="D72" s="88"/>
      <c r="E72" s="44">
        <f>E71</f>
        <v>-237.67</v>
      </c>
      <c r="F72" s="44">
        <f>E72*1.22</f>
        <v>-289.95739999999995</v>
      </c>
    </row>
  </sheetData>
  <mergeCells count="28">
    <mergeCell ref="B44:D44"/>
    <mergeCell ref="F1:G1"/>
    <mergeCell ref="B40:D40"/>
    <mergeCell ref="B41:D41"/>
    <mergeCell ref="B42:D42"/>
    <mergeCell ref="B43:D43"/>
    <mergeCell ref="B62:D62"/>
    <mergeCell ref="B45:D45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9:D69"/>
    <mergeCell ref="B70:D70"/>
    <mergeCell ref="B71:D71"/>
    <mergeCell ref="B72:D72"/>
    <mergeCell ref="B63:D63"/>
    <mergeCell ref="B64:D64"/>
    <mergeCell ref="B65:D65"/>
    <mergeCell ref="B66:D66"/>
    <mergeCell ref="B67:D67"/>
    <mergeCell ref="B68:D68"/>
  </mergeCells>
  <conditionalFormatting sqref="C27:O27">
    <cfRule type="cellIs" dxfId="16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1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Arezzo</vt:lpstr>
      <vt:lpstr>Firenze Sollicciano</vt:lpstr>
      <vt:lpstr>Firenze Gozzini</vt:lpstr>
      <vt:lpstr>Prato</vt:lpstr>
      <vt:lpstr>Pistoia</vt:lpstr>
      <vt:lpstr>Lotto 1 aggregato</vt:lpstr>
      <vt:lpstr>Livorno</vt:lpstr>
      <vt:lpstr>Gorgona sez. dist.</vt:lpstr>
      <vt:lpstr>Lucca</vt:lpstr>
      <vt:lpstr>Massa</vt:lpstr>
      <vt:lpstr>Massa Marittima</vt:lpstr>
      <vt:lpstr>Grosseto</vt:lpstr>
      <vt:lpstr>Lotto 2 aggregato</vt:lpstr>
      <vt:lpstr>Pisa</vt:lpstr>
      <vt:lpstr>Porto Azzurro</vt:lpstr>
      <vt:lpstr>Lotto 3 aggregato</vt:lpstr>
      <vt:lpstr>Siena</vt:lpstr>
      <vt:lpstr>Volterra</vt:lpstr>
      <vt:lpstr>San Gimignano</vt:lpstr>
      <vt:lpstr>Lotto 4 aggregato</vt:lpstr>
      <vt:lpstr>Perugia</vt:lpstr>
      <vt:lpstr>Orvieto</vt:lpstr>
      <vt:lpstr>Terni</vt:lpstr>
      <vt:lpstr>Spoleto</vt:lpstr>
      <vt:lpstr>Lotto 5 aggregato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marcof</dc:creator>
  <cp:lastModifiedBy>Michele.Leonardi</cp:lastModifiedBy>
  <cp:lastPrinted>2021-12-09T05:48:46Z</cp:lastPrinted>
  <dcterms:created xsi:type="dcterms:W3CDTF">2015-05-04T15:21:12Z</dcterms:created>
  <dcterms:modified xsi:type="dcterms:W3CDTF">2022-03-02T13:29:52Z</dcterms:modified>
</cp:coreProperties>
</file>